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.carpenter\Desktop\statewide contracts 2022\attachments\as sent 3-4-22\"/>
    </mc:Choice>
  </mc:AlternateContent>
  <xr:revisionPtr revIDLastSave="0" documentId="13_ncr:1_{2473B696-A15D-4C89-A8B5-A73635ECD252}" xr6:coauthVersionLast="47" xr6:coauthVersionMax="47" xr10:uidLastSave="{00000000-0000-0000-0000-000000000000}"/>
  <bookViews>
    <workbookView xWindow="-120" yWindow="-120" windowWidth="25440" windowHeight="15390" tabRatio="832" activeTab="8" xr2:uid="{00000000-000D-0000-FFFF-FFFF00000000}"/>
  </bookViews>
  <sheets>
    <sheet name="66-521" sheetId="6" r:id="rId1"/>
    <sheet name="TC 66-204 page 1" sheetId="7" r:id="rId2"/>
    <sheet name="TC 66-204 page 2" sheetId="8" r:id="rId3"/>
    <sheet name="TC 66-204 page 3" sheetId="10" r:id="rId4"/>
    <sheet name="TC 66-204 page 4" sheetId="11" r:id="rId5"/>
    <sheet name="Reclamation" sheetId="17" r:id="rId6"/>
    <sheet name="TC 66-204 page 5 Add. Items" sheetId="12" state="hidden" r:id="rId7"/>
    <sheet name="TC 66-204 page 6 Add. Items" sheetId="15" state="hidden" r:id="rId8"/>
    <sheet name="Rate Classifications" sheetId="5" r:id="rId9"/>
    <sheet name="Drilling" sheetId="2" state="hidden" r:id="rId10"/>
    <sheet name="Testing" sheetId="3" state="hidden" r:id="rId11"/>
    <sheet name="Engineering" sheetId="4" state="hidden" r:id="rId12"/>
    <sheet name="Additional Items" sheetId="14" r:id="rId13"/>
    <sheet name="Gint Worksheet" sheetId="16" state="hidden" r:id="rId14"/>
  </sheets>
  <definedNames>
    <definedName name="_xlnm.Print_Area" localSheetId="0">'66-521'!$A$1:$M$226</definedName>
    <definedName name="_xlnm.Print_Area" localSheetId="12">'Additional Items'!$A$1:$W$290</definedName>
    <definedName name="_xlnm.Print_Area" localSheetId="9">Drilling!$A$1:$K$365,Drilling!$L$64:$U$123</definedName>
    <definedName name="_xlnm.Print_Area" localSheetId="11">Engineering!$A$1:$K$145,Engineering!$L$55:$S$101</definedName>
    <definedName name="_xlnm.Print_Area" localSheetId="8">'Rate Classifications'!$A$1:$U$48</definedName>
    <definedName name="_xlnm.Print_Area" localSheetId="5">Reclamation!$A$1:$U$66</definedName>
    <definedName name="_xlnm.Print_Area" localSheetId="1">'TC 66-204 page 1'!$A$1:$S$145</definedName>
    <definedName name="_xlnm.Print_Area" localSheetId="2">'TC 66-204 page 2'!$A$1:$T$145</definedName>
    <definedName name="_xlnm.Print_Area" localSheetId="3">'TC 66-204 page 3'!$A$1:$U$145</definedName>
    <definedName name="_xlnm.Print_Area" localSheetId="4">'TC 66-204 page 4'!$A$1:$Z$90</definedName>
    <definedName name="_xlnm.Print_Area" localSheetId="6">'TC 66-204 page 5 Add. Items'!$A$1:$U$29</definedName>
    <definedName name="_xlnm.Print_Area" localSheetId="7">'TC 66-204 page 6 Add. Items'!$A$1:$AA$44</definedName>
    <definedName name="_xlnm.Print_Area" localSheetId="10">Testing!$A$1:$K$300,Testing!$L$1:$V$66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0" i="6" l="1"/>
  <c r="H314" i="2"/>
  <c r="F292" i="2"/>
  <c r="Q5" i="5"/>
  <c r="Q9" i="5" s="1"/>
  <c r="J295" i="2"/>
  <c r="AF23" i="11"/>
  <c r="AF71" i="11"/>
  <c r="AF84" i="11"/>
  <c r="AF82" i="11"/>
  <c r="AF80" i="11"/>
  <c r="AF78" i="11"/>
  <c r="AF75" i="11"/>
  <c r="AF73" i="11"/>
  <c r="AF69" i="11"/>
  <c r="AF67" i="11"/>
  <c r="AF63" i="11"/>
  <c r="F314" i="2"/>
  <c r="AF54" i="11"/>
  <c r="AF33" i="11"/>
  <c r="AF29" i="11"/>
  <c r="AF12" i="11"/>
  <c r="AF9" i="11"/>
  <c r="D13" i="7"/>
  <c r="D20" i="7"/>
  <c r="G169" i="6"/>
  <c r="M169" i="6" s="1"/>
  <c r="G164" i="6"/>
  <c r="G159" i="6"/>
  <c r="G151" i="6"/>
  <c r="M151" i="6" s="1"/>
  <c r="G143" i="6"/>
  <c r="G140" i="6"/>
  <c r="G137" i="6"/>
  <c r="G134" i="6"/>
  <c r="L31" i="5"/>
  <c r="L30" i="5"/>
  <c r="J30" i="3"/>
  <c r="G50" i="6" s="1"/>
  <c r="J346" i="2"/>
  <c r="Q108" i="2" s="1"/>
  <c r="G198" i="6" s="1"/>
  <c r="E333" i="2"/>
  <c r="M40" i="17"/>
  <c r="C7" i="7"/>
  <c r="U65" i="17"/>
  <c r="T65" i="17"/>
  <c r="S65" i="17"/>
  <c r="U64" i="17"/>
  <c r="T64" i="17"/>
  <c r="S64" i="17"/>
  <c r="S31" i="17"/>
  <c r="AE29" i="11"/>
  <c r="T31" i="17"/>
  <c r="U31" i="17"/>
  <c r="U32" i="17"/>
  <c r="T32" i="17"/>
  <c r="M7" i="17"/>
  <c r="C8" i="7"/>
  <c r="E8" i="7"/>
  <c r="J123" i="7"/>
  <c r="J94" i="7"/>
  <c r="J65" i="7"/>
  <c r="J36" i="7"/>
  <c r="L124" i="7"/>
  <c r="L95" i="7"/>
  <c r="L66" i="7"/>
  <c r="L37" i="7"/>
  <c r="H124" i="7"/>
  <c r="H95" i="7"/>
  <c r="H66" i="7"/>
  <c r="H37" i="7"/>
  <c r="E124" i="7"/>
  <c r="E95" i="7"/>
  <c r="E66" i="7"/>
  <c r="E37" i="7"/>
  <c r="J7" i="7"/>
  <c r="L8" i="7"/>
  <c r="H8" i="7"/>
  <c r="K9" i="6"/>
  <c r="H9" i="6"/>
  <c r="E9" i="6"/>
  <c r="M9" i="6"/>
  <c r="L9" i="6"/>
  <c r="I9" i="6"/>
  <c r="R27" i="7"/>
  <c r="R56" i="7"/>
  <c r="N142" i="7"/>
  <c r="N141" i="7"/>
  <c r="N140" i="7"/>
  <c r="N139" i="7"/>
  <c r="N138" i="7"/>
  <c r="N137" i="7"/>
  <c r="N136" i="7"/>
  <c r="N135" i="7"/>
  <c r="N134" i="7"/>
  <c r="N133" i="7"/>
  <c r="N132" i="7"/>
  <c r="N131" i="7"/>
  <c r="N130" i="7"/>
  <c r="N129" i="7"/>
  <c r="N128" i="7"/>
  <c r="N113" i="7"/>
  <c r="N112" i="7"/>
  <c r="N111" i="7"/>
  <c r="N110" i="7"/>
  <c r="N109" i="7"/>
  <c r="N108" i="7"/>
  <c r="N107" i="7"/>
  <c r="N106" i="7"/>
  <c r="N105" i="7"/>
  <c r="N104" i="7"/>
  <c r="N103" i="7"/>
  <c r="N102" i="7"/>
  <c r="N101" i="7"/>
  <c r="N100" i="7"/>
  <c r="N99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C142" i="7"/>
  <c r="B142" i="7"/>
  <c r="B142" i="10" s="1"/>
  <c r="A142" i="7"/>
  <c r="A142" i="10" s="1"/>
  <c r="C141" i="7"/>
  <c r="C141" i="10" s="1"/>
  <c r="B141" i="7"/>
  <c r="B141" i="10" s="1"/>
  <c r="A141" i="7"/>
  <c r="C140" i="7"/>
  <c r="C140" i="10" s="1"/>
  <c r="B140" i="7"/>
  <c r="B140" i="10" s="1"/>
  <c r="A140" i="7"/>
  <c r="A140" i="10" s="1"/>
  <c r="C139" i="7"/>
  <c r="C139" i="10" s="1"/>
  <c r="B139" i="7"/>
  <c r="A139" i="7"/>
  <c r="A139" i="10" s="1"/>
  <c r="C138" i="7"/>
  <c r="B138" i="7"/>
  <c r="B138" i="10" s="1"/>
  <c r="A138" i="7"/>
  <c r="C137" i="7"/>
  <c r="C137" i="10" s="1"/>
  <c r="B137" i="7"/>
  <c r="B137" i="10" s="1"/>
  <c r="A137" i="7"/>
  <c r="A137" i="10" s="1"/>
  <c r="C136" i="7"/>
  <c r="B136" i="7"/>
  <c r="B136" i="10" s="1"/>
  <c r="A136" i="7"/>
  <c r="A136" i="10" s="1"/>
  <c r="C135" i="7"/>
  <c r="C135" i="10" s="1"/>
  <c r="B135" i="7"/>
  <c r="A135" i="7"/>
  <c r="A135" i="10" s="1"/>
  <c r="C134" i="7"/>
  <c r="C134" i="10" s="1"/>
  <c r="B134" i="7"/>
  <c r="B134" i="10" s="1"/>
  <c r="A134" i="7"/>
  <c r="C133" i="7"/>
  <c r="C133" i="10" s="1"/>
  <c r="B133" i="7"/>
  <c r="B133" i="10" s="1"/>
  <c r="A133" i="7"/>
  <c r="A133" i="10" s="1"/>
  <c r="C132" i="7"/>
  <c r="B132" i="7"/>
  <c r="B132" i="10" s="1"/>
  <c r="A132" i="7"/>
  <c r="A132" i="10" s="1"/>
  <c r="C131" i="7"/>
  <c r="C131" i="10" s="1"/>
  <c r="B131" i="7"/>
  <c r="A131" i="7"/>
  <c r="A131" i="10" s="1"/>
  <c r="C130" i="7"/>
  <c r="C130" i="10" s="1"/>
  <c r="B130" i="7"/>
  <c r="B130" i="10" s="1"/>
  <c r="A130" i="7"/>
  <c r="A130" i="10" s="1"/>
  <c r="C129" i="7"/>
  <c r="C129" i="10" s="1"/>
  <c r="B129" i="7"/>
  <c r="B129" i="10" s="1"/>
  <c r="A129" i="7"/>
  <c r="A129" i="10" s="1"/>
  <c r="C128" i="7"/>
  <c r="B128" i="7"/>
  <c r="B128" i="10" s="1"/>
  <c r="A128" i="7"/>
  <c r="A128" i="10" s="1"/>
  <c r="C113" i="7"/>
  <c r="C113" i="10" s="1"/>
  <c r="B113" i="7"/>
  <c r="A113" i="7"/>
  <c r="A113" i="10" s="1"/>
  <c r="C112" i="7"/>
  <c r="C112" i="10" s="1"/>
  <c r="B112" i="7"/>
  <c r="B112" i="10" s="1"/>
  <c r="A112" i="7"/>
  <c r="C111" i="7"/>
  <c r="C111" i="10" s="1"/>
  <c r="B111" i="7"/>
  <c r="A111" i="7"/>
  <c r="A111" i="10" s="1"/>
  <c r="C110" i="7"/>
  <c r="B110" i="7"/>
  <c r="B110" i="10" s="1"/>
  <c r="A110" i="7"/>
  <c r="A110" i="10" s="1"/>
  <c r="C109" i="7"/>
  <c r="C109" i="10" s="1"/>
  <c r="B109" i="7"/>
  <c r="A109" i="7"/>
  <c r="A109" i="10" s="1"/>
  <c r="C108" i="7"/>
  <c r="C108" i="10" s="1"/>
  <c r="B108" i="7"/>
  <c r="A108" i="7"/>
  <c r="C107" i="7"/>
  <c r="C107" i="10" s="1"/>
  <c r="B107" i="7"/>
  <c r="B107" i="10" s="1"/>
  <c r="A107" i="7"/>
  <c r="A107" i="10" s="1"/>
  <c r="C106" i="7"/>
  <c r="B106" i="7"/>
  <c r="B106" i="10" s="1"/>
  <c r="A106" i="7"/>
  <c r="A106" i="10" s="1"/>
  <c r="C105" i="7"/>
  <c r="C105" i="10" s="1"/>
  <c r="B105" i="7"/>
  <c r="A105" i="7"/>
  <c r="A105" i="10" s="1"/>
  <c r="C104" i="7"/>
  <c r="C104" i="10" s="1"/>
  <c r="B104" i="7"/>
  <c r="B104" i="10" s="1"/>
  <c r="A104" i="7"/>
  <c r="C103" i="7"/>
  <c r="C103" i="10" s="1"/>
  <c r="B103" i="7"/>
  <c r="A103" i="7"/>
  <c r="A103" i="10" s="1"/>
  <c r="C102" i="7"/>
  <c r="B102" i="7"/>
  <c r="B102" i="10" s="1"/>
  <c r="A102" i="7"/>
  <c r="A102" i="10" s="1"/>
  <c r="C101" i="7"/>
  <c r="C101" i="10" s="1"/>
  <c r="B101" i="7"/>
  <c r="A101" i="7"/>
  <c r="A101" i="10" s="1"/>
  <c r="C100" i="7"/>
  <c r="C100" i="10" s="1"/>
  <c r="B100" i="7"/>
  <c r="A100" i="7"/>
  <c r="C99" i="7"/>
  <c r="C99" i="10" s="1"/>
  <c r="B99" i="7"/>
  <c r="B99" i="10" s="1"/>
  <c r="A99" i="7"/>
  <c r="A99" i="10" s="1"/>
  <c r="C84" i="7"/>
  <c r="C84" i="10" s="1"/>
  <c r="B84" i="7"/>
  <c r="A84" i="7"/>
  <c r="A84" i="10" s="1"/>
  <c r="C83" i="7"/>
  <c r="B83" i="7"/>
  <c r="B83" i="8" s="1"/>
  <c r="H83" i="8" s="1"/>
  <c r="A83" i="7"/>
  <c r="A83" i="10" s="1"/>
  <c r="C82" i="7"/>
  <c r="B82" i="7"/>
  <c r="A82" i="7"/>
  <c r="C81" i="7"/>
  <c r="C81" i="8" s="1"/>
  <c r="B81" i="7"/>
  <c r="B81" i="10" s="1"/>
  <c r="A81" i="7"/>
  <c r="A81" i="10" s="1"/>
  <c r="C80" i="7"/>
  <c r="C80" i="10" s="1"/>
  <c r="B80" i="7"/>
  <c r="B80" i="8" s="1"/>
  <c r="H80" i="8" s="1"/>
  <c r="A80" i="7"/>
  <c r="A80" i="10" s="1"/>
  <c r="C79" i="7"/>
  <c r="C79" i="10" s="1"/>
  <c r="B79" i="7"/>
  <c r="A79" i="7"/>
  <c r="A79" i="10" s="1"/>
  <c r="C78" i="7"/>
  <c r="C78" i="10" s="1"/>
  <c r="B78" i="7"/>
  <c r="A78" i="7"/>
  <c r="A78" i="10" s="1"/>
  <c r="C77" i="7"/>
  <c r="C77" i="8" s="1"/>
  <c r="B77" i="7"/>
  <c r="A77" i="7"/>
  <c r="A77" i="10" s="1"/>
  <c r="C76" i="7"/>
  <c r="C76" i="10" s="1"/>
  <c r="B76" i="7"/>
  <c r="B76" i="8" s="1"/>
  <c r="H76" i="8" s="1"/>
  <c r="A76" i="7"/>
  <c r="A76" i="10" s="1"/>
  <c r="C75" i="7"/>
  <c r="C75" i="10" s="1"/>
  <c r="B75" i="7"/>
  <c r="B75" i="10" s="1"/>
  <c r="A75" i="7"/>
  <c r="C74" i="7"/>
  <c r="C74" i="10" s="1"/>
  <c r="B74" i="7"/>
  <c r="B74" i="8" s="1"/>
  <c r="H74" i="8" s="1"/>
  <c r="A74" i="7"/>
  <c r="A74" i="10" s="1"/>
  <c r="C73" i="7"/>
  <c r="C73" i="10" s="1"/>
  <c r="B73" i="7"/>
  <c r="B73" i="10" s="1"/>
  <c r="A73" i="7"/>
  <c r="A73" i="10" s="1"/>
  <c r="C72" i="7"/>
  <c r="B72" i="7"/>
  <c r="A72" i="7"/>
  <c r="A72" i="10" s="1"/>
  <c r="C71" i="7"/>
  <c r="C71" i="10" s="1"/>
  <c r="B71" i="7"/>
  <c r="A71" i="7"/>
  <c r="C70" i="7"/>
  <c r="C70" i="10" s="1"/>
  <c r="B70" i="7"/>
  <c r="B70" i="10" s="1"/>
  <c r="A70" i="7"/>
  <c r="A70" i="10" s="1"/>
  <c r="C55" i="7"/>
  <c r="B55" i="7"/>
  <c r="A55" i="7"/>
  <c r="A55" i="10" s="1"/>
  <c r="C54" i="7"/>
  <c r="C54" i="10" s="1"/>
  <c r="B54" i="7"/>
  <c r="B54" i="8" s="1"/>
  <c r="H54" i="8" s="1"/>
  <c r="A54" i="7"/>
  <c r="A54" i="10" s="1"/>
  <c r="C53" i="7"/>
  <c r="C53" i="10" s="1"/>
  <c r="B53" i="7"/>
  <c r="B53" i="8" s="1"/>
  <c r="H53" i="8" s="1"/>
  <c r="A53" i="7"/>
  <c r="C52" i="7"/>
  <c r="C52" i="10" s="1"/>
  <c r="B52" i="7"/>
  <c r="B52" i="10" s="1"/>
  <c r="A52" i="7"/>
  <c r="A52" i="10" s="1"/>
  <c r="C51" i="7"/>
  <c r="B51" i="7"/>
  <c r="B51" i="10" s="1"/>
  <c r="A51" i="7"/>
  <c r="A51" i="10" s="1"/>
  <c r="C50" i="7"/>
  <c r="B50" i="7"/>
  <c r="A50" i="7"/>
  <c r="A50" i="10" s="1"/>
  <c r="C49" i="7"/>
  <c r="C49" i="10" s="1"/>
  <c r="B49" i="7"/>
  <c r="A49" i="7"/>
  <c r="A49" i="10" s="1"/>
  <c r="C48" i="7"/>
  <c r="C48" i="10" s="1"/>
  <c r="B48" i="7"/>
  <c r="B48" i="8" s="1"/>
  <c r="H48" i="8" s="1"/>
  <c r="A48" i="7"/>
  <c r="A48" i="10" s="1"/>
  <c r="C47" i="7"/>
  <c r="B47" i="7"/>
  <c r="A47" i="7"/>
  <c r="A47" i="10" s="1"/>
  <c r="C46" i="7"/>
  <c r="C46" i="10" s="1"/>
  <c r="B46" i="7"/>
  <c r="B46" i="10" s="1"/>
  <c r="A46" i="7"/>
  <c r="A46" i="10" s="1"/>
  <c r="C45" i="7"/>
  <c r="C45" i="10" s="1"/>
  <c r="B45" i="7"/>
  <c r="A45" i="7"/>
  <c r="C44" i="7"/>
  <c r="C44" i="10" s="1"/>
  <c r="B44" i="7"/>
  <c r="A44" i="7"/>
  <c r="A44" i="10" s="1"/>
  <c r="C43" i="7"/>
  <c r="C43" i="10" s="1"/>
  <c r="B43" i="7"/>
  <c r="B43" i="10" s="1"/>
  <c r="A43" i="7"/>
  <c r="A43" i="10" s="1"/>
  <c r="C42" i="7"/>
  <c r="B42" i="7"/>
  <c r="A42" i="7"/>
  <c r="A42" i="10" s="1"/>
  <c r="C41" i="7"/>
  <c r="C41" i="10" s="1"/>
  <c r="B41" i="7"/>
  <c r="B41" i="10" s="1"/>
  <c r="A41" i="7"/>
  <c r="A26" i="7"/>
  <c r="A26" i="10" s="1"/>
  <c r="A25" i="7"/>
  <c r="A25" i="10" s="1"/>
  <c r="A24" i="7"/>
  <c r="A23" i="7"/>
  <c r="A23" i="10" s="1"/>
  <c r="A22" i="7"/>
  <c r="A22" i="10" s="1"/>
  <c r="A21" i="7"/>
  <c r="A21" i="10" s="1"/>
  <c r="A20" i="7"/>
  <c r="A20" i="10" s="1"/>
  <c r="A19" i="7"/>
  <c r="A18" i="7"/>
  <c r="A18" i="10" s="1"/>
  <c r="A17" i="7"/>
  <c r="A17" i="10" s="1"/>
  <c r="A16" i="7"/>
  <c r="A15" i="7"/>
  <c r="A14" i="7"/>
  <c r="A14" i="10" s="1"/>
  <c r="A13" i="7"/>
  <c r="A13" i="10" s="1"/>
  <c r="A12" i="7"/>
  <c r="A12" i="10" s="1"/>
  <c r="U27" i="10"/>
  <c r="S27" i="10"/>
  <c r="S56" i="10"/>
  <c r="U85" i="10"/>
  <c r="T85" i="10"/>
  <c r="S85" i="10"/>
  <c r="R85" i="10"/>
  <c r="Q85" i="10"/>
  <c r="P85" i="10"/>
  <c r="O85" i="10"/>
  <c r="N85" i="10"/>
  <c r="M85" i="10"/>
  <c r="L85" i="10"/>
  <c r="K85" i="10"/>
  <c r="J85" i="10"/>
  <c r="I85" i="10"/>
  <c r="H85" i="10"/>
  <c r="H144" i="10" s="1"/>
  <c r="G85" i="10"/>
  <c r="F85" i="10"/>
  <c r="E85" i="10"/>
  <c r="D85" i="10"/>
  <c r="M8" i="10"/>
  <c r="M37" i="10" s="1"/>
  <c r="M66" i="10" s="1"/>
  <c r="U114" i="10"/>
  <c r="T114" i="10"/>
  <c r="S114" i="10"/>
  <c r="R114" i="10"/>
  <c r="Q114" i="10"/>
  <c r="P114" i="10"/>
  <c r="O114" i="10"/>
  <c r="N114" i="10"/>
  <c r="M114" i="10"/>
  <c r="L114" i="10"/>
  <c r="K114" i="10"/>
  <c r="J114" i="10"/>
  <c r="I114" i="10"/>
  <c r="H114" i="10"/>
  <c r="G114" i="10"/>
  <c r="F114" i="10"/>
  <c r="E114" i="10"/>
  <c r="D114" i="10"/>
  <c r="B142" i="8"/>
  <c r="H142" i="8" s="1"/>
  <c r="E142" i="8"/>
  <c r="D142" i="8"/>
  <c r="E141" i="8"/>
  <c r="D141" i="8"/>
  <c r="E140" i="8"/>
  <c r="D140" i="8"/>
  <c r="E139" i="8"/>
  <c r="D139" i="8"/>
  <c r="B138" i="8"/>
  <c r="H138" i="8" s="1"/>
  <c r="E138" i="8"/>
  <c r="D138" i="8"/>
  <c r="B137" i="8"/>
  <c r="H137" i="8" s="1"/>
  <c r="E137" i="8"/>
  <c r="D137" i="8"/>
  <c r="B136" i="8"/>
  <c r="H136" i="8" s="1"/>
  <c r="E136" i="8"/>
  <c r="D136" i="8"/>
  <c r="E135" i="8"/>
  <c r="D135" i="8"/>
  <c r="B134" i="8"/>
  <c r="H134" i="8" s="1"/>
  <c r="E134" i="8"/>
  <c r="D134" i="8"/>
  <c r="B133" i="8"/>
  <c r="H133" i="8" s="1"/>
  <c r="E133" i="8"/>
  <c r="D133" i="8"/>
  <c r="E132" i="8"/>
  <c r="D132" i="8"/>
  <c r="E131" i="8"/>
  <c r="D131" i="8"/>
  <c r="B130" i="8"/>
  <c r="H130" i="8" s="1"/>
  <c r="E130" i="8"/>
  <c r="D130" i="8"/>
  <c r="E129" i="8"/>
  <c r="D129" i="8"/>
  <c r="E128" i="8"/>
  <c r="D128" i="8"/>
  <c r="E113" i="8"/>
  <c r="D113" i="8"/>
  <c r="E112" i="8"/>
  <c r="D112" i="8"/>
  <c r="E111" i="8"/>
  <c r="D111" i="8"/>
  <c r="E110" i="8"/>
  <c r="D110" i="8"/>
  <c r="E109" i="8"/>
  <c r="D109" i="8"/>
  <c r="E108" i="8"/>
  <c r="D108" i="8"/>
  <c r="E107" i="8"/>
  <c r="D107" i="8"/>
  <c r="E106" i="8"/>
  <c r="D106" i="8"/>
  <c r="E105" i="8"/>
  <c r="D105" i="8"/>
  <c r="E104" i="8"/>
  <c r="D104" i="8"/>
  <c r="E103" i="8"/>
  <c r="D103" i="8"/>
  <c r="E102" i="8"/>
  <c r="D102" i="8"/>
  <c r="E101" i="8"/>
  <c r="D101" i="8"/>
  <c r="E100" i="8"/>
  <c r="D100" i="8"/>
  <c r="E99" i="8"/>
  <c r="D99" i="8"/>
  <c r="E84" i="8"/>
  <c r="D84" i="8"/>
  <c r="E83" i="8"/>
  <c r="D83" i="8"/>
  <c r="E82" i="8"/>
  <c r="D82" i="8"/>
  <c r="E81" i="8"/>
  <c r="D81" i="8"/>
  <c r="E80" i="8"/>
  <c r="D80" i="8"/>
  <c r="E79" i="8"/>
  <c r="D79" i="8"/>
  <c r="E78" i="8"/>
  <c r="D78" i="8"/>
  <c r="E77" i="8"/>
  <c r="D77" i="8"/>
  <c r="E76" i="8"/>
  <c r="D76" i="8"/>
  <c r="E75" i="8"/>
  <c r="D75" i="8"/>
  <c r="E74" i="8"/>
  <c r="D74" i="8"/>
  <c r="E73" i="8"/>
  <c r="D73" i="8"/>
  <c r="E72" i="8"/>
  <c r="D72" i="8"/>
  <c r="D85" i="8" s="1"/>
  <c r="E71" i="8"/>
  <c r="D71" i="8"/>
  <c r="E70" i="8"/>
  <c r="D70" i="8"/>
  <c r="E55" i="8"/>
  <c r="D55" i="8"/>
  <c r="E54" i="8"/>
  <c r="D54" i="8"/>
  <c r="E53" i="8"/>
  <c r="D53" i="8"/>
  <c r="E52" i="8"/>
  <c r="D52" i="8"/>
  <c r="E51" i="8"/>
  <c r="D51" i="8"/>
  <c r="E50" i="8"/>
  <c r="D50" i="8"/>
  <c r="E49" i="8"/>
  <c r="D49" i="8"/>
  <c r="E48" i="8"/>
  <c r="D48" i="8"/>
  <c r="E47" i="8"/>
  <c r="D47" i="8"/>
  <c r="E46" i="8"/>
  <c r="D46" i="8"/>
  <c r="E45" i="8"/>
  <c r="D45" i="8"/>
  <c r="E44" i="8"/>
  <c r="D44" i="8"/>
  <c r="E43" i="8"/>
  <c r="D43" i="8"/>
  <c r="E42" i="8"/>
  <c r="D42" i="8"/>
  <c r="D56" i="8" s="1"/>
  <c r="E41" i="8"/>
  <c r="D41" i="8"/>
  <c r="C140" i="8"/>
  <c r="A137" i="8"/>
  <c r="C135" i="8"/>
  <c r="C133" i="8"/>
  <c r="A133" i="8"/>
  <c r="A129" i="8"/>
  <c r="C113" i="8"/>
  <c r="A111" i="8"/>
  <c r="C109" i="8"/>
  <c r="A107" i="8"/>
  <c r="A103" i="8"/>
  <c r="C101" i="8"/>
  <c r="A101" i="8"/>
  <c r="C100" i="8"/>
  <c r="C84" i="8"/>
  <c r="C79" i="8"/>
  <c r="C75" i="8"/>
  <c r="C74" i="8"/>
  <c r="A73" i="8"/>
  <c r="C70" i="8"/>
  <c r="C53" i="8"/>
  <c r="C52" i="8"/>
  <c r="A51" i="8"/>
  <c r="C45" i="8"/>
  <c r="C44" i="8"/>
  <c r="C43" i="8"/>
  <c r="A43" i="8"/>
  <c r="T56" i="8"/>
  <c r="T85" i="8"/>
  <c r="T114" i="8"/>
  <c r="T143" i="8"/>
  <c r="T27" i="8"/>
  <c r="S56" i="8"/>
  <c r="S27" i="8"/>
  <c r="S85" i="8"/>
  <c r="S114" i="8"/>
  <c r="S143" i="8"/>
  <c r="R56" i="8"/>
  <c r="R27" i="8"/>
  <c r="R85" i="8"/>
  <c r="R114" i="8"/>
  <c r="R143" i="8"/>
  <c r="Q56" i="8"/>
  <c r="Q144" i="8" s="1"/>
  <c r="Q27" i="8"/>
  <c r="Q85" i="8"/>
  <c r="Q114" i="8"/>
  <c r="Q143" i="8"/>
  <c r="P56" i="8"/>
  <c r="P27" i="8"/>
  <c r="P85" i="8"/>
  <c r="P114" i="8"/>
  <c r="P143" i="8"/>
  <c r="O56" i="8"/>
  <c r="O27" i="8"/>
  <c r="O85" i="8"/>
  <c r="O114" i="8"/>
  <c r="O143" i="8"/>
  <c r="N56" i="8"/>
  <c r="N27" i="8"/>
  <c r="N85" i="8"/>
  <c r="N114" i="8"/>
  <c r="N143" i="8"/>
  <c r="M56" i="8"/>
  <c r="M27" i="8"/>
  <c r="M85" i="8"/>
  <c r="M114" i="8"/>
  <c r="M143" i="8"/>
  <c r="L56" i="8"/>
  <c r="L27" i="8"/>
  <c r="L85" i="8"/>
  <c r="L114" i="8"/>
  <c r="L143" i="8"/>
  <c r="K56" i="8"/>
  <c r="K27" i="8"/>
  <c r="K85" i="8"/>
  <c r="K114" i="8"/>
  <c r="K143" i="8"/>
  <c r="J56" i="8"/>
  <c r="J27" i="8"/>
  <c r="J85" i="8"/>
  <c r="J114" i="8"/>
  <c r="J143" i="8"/>
  <c r="I56" i="8"/>
  <c r="I85" i="8"/>
  <c r="I114" i="8"/>
  <c r="I143" i="8"/>
  <c r="B12" i="7"/>
  <c r="B12" i="8" s="1"/>
  <c r="H12" i="8" s="1"/>
  <c r="B13" i="7"/>
  <c r="B13" i="8" s="1"/>
  <c r="H13" i="8" s="1"/>
  <c r="B14" i="7"/>
  <c r="B14" i="8" s="1"/>
  <c r="H14" i="8" s="1"/>
  <c r="B15" i="7"/>
  <c r="B15" i="8" s="1"/>
  <c r="H15" i="8" s="1"/>
  <c r="B16" i="7"/>
  <c r="B17" i="7"/>
  <c r="B18" i="7"/>
  <c r="B18" i="8" s="1"/>
  <c r="H18" i="8" s="1"/>
  <c r="B19" i="7"/>
  <c r="B20" i="7"/>
  <c r="B20" i="8" s="1"/>
  <c r="H20" i="8" s="1"/>
  <c r="B21" i="7"/>
  <c r="B21" i="8" s="1"/>
  <c r="H21" i="8" s="1"/>
  <c r="B22" i="7"/>
  <c r="B23" i="7"/>
  <c r="B23" i="8" s="1"/>
  <c r="H23" i="8" s="1"/>
  <c r="B24" i="7"/>
  <c r="B24" i="10" s="1"/>
  <c r="B25" i="7"/>
  <c r="B25" i="8" s="1"/>
  <c r="H25" i="8" s="1"/>
  <c r="B26" i="7"/>
  <c r="B26" i="8" s="1"/>
  <c r="H26" i="8" s="1"/>
  <c r="G56" i="8"/>
  <c r="G85" i="8"/>
  <c r="G114" i="8"/>
  <c r="G143" i="8"/>
  <c r="F56" i="8"/>
  <c r="F85" i="8"/>
  <c r="F114" i="8"/>
  <c r="F143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M8" i="8"/>
  <c r="L142" i="7"/>
  <c r="J142" i="7"/>
  <c r="H142" i="7"/>
  <c r="F142" i="7"/>
  <c r="D142" i="7"/>
  <c r="L141" i="7"/>
  <c r="J141" i="7"/>
  <c r="H141" i="7"/>
  <c r="F141" i="7"/>
  <c r="D141" i="7"/>
  <c r="L140" i="7"/>
  <c r="J140" i="7"/>
  <c r="H140" i="7"/>
  <c r="F140" i="7"/>
  <c r="D140" i="7"/>
  <c r="L139" i="7"/>
  <c r="J139" i="7"/>
  <c r="H139" i="7"/>
  <c r="F139" i="7"/>
  <c r="D139" i="7"/>
  <c r="L138" i="7"/>
  <c r="J138" i="7"/>
  <c r="H138" i="7"/>
  <c r="F138" i="7"/>
  <c r="D138" i="7"/>
  <c r="L137" i="7"/>
  <c r="J137" i="7"/>
  <c r="H137" i="7"/>
  <c r="F137" i="7"/>
  <c r="D137" i="7"/>
  <c r="L136" i="7"/>
  <c r="J136" i="7"/>
  <c r="H136" i="7"/>
  <c r="F136" i="7"/>
  <c r="D136" i="7"/>
  <c r="L135" i="7"/>
  <c r="J135" i="7"/>
  <c r="H135" i="7"/>
  <c r="F135" i="7"/>
  <c r="D135" i="7"/>
  <c r="L134" i="7"/>
  <c r="J134" i="7"/>
  <c r="H134" i="7"/>
  <c r="F134" i="7"/>
  <c r="D134" i="7"/>
  <c r="L133" i="7"/>
  <c r="J133" i="7"/>
  <c r="H133" i="7"/>
  <c r="F133" i="7"/>
  <c r="D133" i="7"/>
  <c r="L132" i="7"/>
  <c r="J132" i="7"/>
  <c r="H132" i="7"/>
  <c r="F132" i="7"/>
  <c r="D132" i="7"/>
  <c r="L131" i="7"/>
  <c r="J131" i="7"/>
  <c r="H131" i="7"/>
  <c r="F131" i="7"/>
  <c r="D131" i="7"/>
  <c r="L130" i="7"/>
  <c r="J130" i="7"/>
  <c r="H130" i="7"/>
  <c r="F130" i="7"/>
  <c r="D130" i="7"/>
  <c r="L129" i="7"/>
  <c r="J129" i="7"/>
  <c r="H129" i="7"/>
  <c r="F129" i="7"/>
  <c r="D129" i="7"/>
  <c r="L128" i="7"/>
  <c r="J128" i="7"/>
  <c r="H128" i="7"/>
  <c r="F128" i="7"/>
  <c r="D128" i="7"/>
  <c r="L113" i="7"/>
  <c r="J113" i="7"/>
  <c r="H113" i="7"/>
  <c r="F113" i="7"/>
  <c r="D113" i="7"/>
  <c r="L112" i="7"/>
  <c r="J112" i="7"/>
  <c r="H112" i="7"/>
  <c r="F112" i="7"/>
  <c r="D112" i="7"/>
  <c r="L111" i="7"/>
  <c r="J111" i="7"/>
  <c r="H111" i="7"/>
  <c r="F111" i="7"/>
  <c r="D111" i="7"/>
  <c r="L110" i="7"/>
  <c r="J110" i="7"/>
  <c r="H110" i="7"/>
  <c r="F110" i="7"/>
  <c r="D110" i="7"/>
  <c r="L109" i="7"/>
  <c r="J109" i="7"/>
  <c r="H109" i="7"/>
  <c r="F109" i="7"/>
  <c r="D109" i="7"/>
  <c r="L108" i="7"/>
  <c r="J108" i="7"/>
  <c r="H108" i="7"/>
  <c r="F108" i="7"/>
  <c r="D108" i="7"/>
  <c r="L107" i="7"/>
  <c r="J107" i="7"/>
  <c r="H107" i="7"/>
  <c r="F107" i="7"/>
  <c r="D107" i="7"/>
  <c r="L106" i="7"/>
  <c r="J106" i="7"/>
  <c r="H106" i="7"/>
  <c r="F106" i="7"/>
  <c r="D106" i="7"/>
  <c r="L105" i="7"/>
  <c r="J105" i="7"/>
  <c r="H105" i="7"/>
  <c r="F105" i="7"/>
  <c r="D105" i="7"/>
  <c r="L104" i="7"/>
  <c r="J104" i="7"/>
  <c r="H104" i="7"/>
  <c r="F104" i="7"/>
  <c r="D104" i="7"/>
  <c r="L103" i="7"/>
  <c r="J103" i="7"/>
  <c r="H103" i="7"/>
  <c r="F103" i="7"/>
  <c r="D103" i="7"/>
  <c r="L102" i="7"/>
  <c r="J102" i="7"/>
  <c r="H102" i="7"/>
  <c r="F102" i="7"/>
  <c r="D102" i="7"/>
  <c r="L101" i="7"/>
  <c r="J101" i="7"/>
  <c r="H101" i="7"/>
  <c r="F101" i="7"/>
  <c r="D101" i="7"/>
  <c r="L100" i="7"/>
  <c r="L114" i="7" s="1"/>
  <c r="J100" i="7"/>
  <c r="H100" i="7"/>
  <c r="F100" i="7"/>
  <c r="D100" i="7"/>
  <c r="L99" i="7"/>
  <c r="J99" i="7"/>
  <c r="H99" i="7"/>
  <c r="F99" i="7"/>
  <c r="D99" i="7"/>
  <c r="L84" i="7"/>
  <c r="J84" i="7"/>
  <c r="H84" i="7"/>
  <c r="F84" i="7"/>
  <c r="D84" i="7"/>
  <c r="L83" i="7"/>
  <c r="J83" i="7"/>
  <c r="H83" i="7"/>
  <c r="F83" i="7"/>
  <c r="D83" i="7"/>
  <c r="L82" i="7"/>
  <c r="J82" i="7"/>
  <c r="H82" i="7"/>
  <c r="F82" i="7"/>
  <c r="D82" i="7"/>
  <c r="L81" i="7"/>
  <c r="J81" i="7"/>
  <c r="H81" i="7"/>
  <c r="F81" i="7"/>
  <c r="D81" i="7"/>
  <c r="L80" i="7"/>
  <c r="J80" i="7"/>
  <c r="H80" i="7"/>
  <c r="F80" i="7"/>
  <c r="D80" i="7"/>
  <c r="L79" i="7"/>
  <c r="J79" i="7"/>
  <c r="H79" i="7"/>
  <c r="F79" i="7"/>
  <c r="D79" i="7"/>
  <c r="L78" i="7"/>
  <c r="J78" i="7"/>
  <c r="H78" i="7"/>
  <c r="F78" i="7"/>
  <c r="D78" i="7"/>
  <c r="L77" i="7"/>
  <c r="J77" i="7"/>
  <c r="H77" i="7"/>
  <c r="F77" i="7"/>
  <c r="D77" i="7"/>
  <c r="L76" i="7"/>
  <c r="J76" i="7"/>
  <c r="H76" i="7"/>
  <c r="F76" i="7"/>
  <c r="D76" i="7"/>
  <c r="L75" i="7"/>
  <c r="J75" i="7"/>
  <c r="H75" i="7"/>
  <c r="F75" i="7"/>
  <c r="D75" i="7"/>
  <c r="L74" i="7"/>
  <c r="J74" i="7"/>
  <c r="H74" i="7"/>
  <c r="F74" i="7"/>
  <c r="D74" i="7"/>
  <c r="L73" i="7"/>
  <c r="J73" i="7"/>
  <c r="H73" i="7"/>
  <c r="F73" i="7"/>
  <c r="D73" i="7"/>
  <c r="L72" i="7"/>
  <c r="J72" i="7"/>
  <c r="H72" i="7"/>
  <c r="F72" i="7"/>
  <c r="D72" i="7"/>
  <c r="L71" i="7"/>
  <c r="J71" i="7"/>
  <c r="H71" i="7"/>
  <c r="F71" i="7"/>
  <c r="D71" i="7"/>
  <c r="L70" i="7"/>
  <c r="J70" i="7"/>
  <c r="H70" i="7"/>
  <c r="F70" i="7"/>
  <c r="D70" i="7"/>
  <c r="L55" i="7"/>
  <c r="J55" i="7"/>
  <c r="H55" i="7"/>
  <c r="F55" i="7"/>
  <c r="D55" i="7"/>
  <c r="L54" i="7"/>
  <c r="J54" i="7"/>
  <c r="H54" i="7"/>
  <c r="F54" i="7"/>
  <c r="D54" i="7"/>
  <c r="L53" i="7"/>
  <c r="J53" i="7"/>
  <c r="H53" i="7"/>
  <c r="F53" i="7"/>
  <c r="D53" i="7"/>
  <c r="L52" i="7"/>
  <c r="J52" i="7"/>
  <c r="H52" i="7"/>
  <c r="F52" i="7"/>
  <c r="D52" i="7"/>
  <c r="L51" i="7"/>
  <c r="J51" i="7"/>
  <c r="H51" i="7"/>
  <c r="F51" i="7"/>
  <c r="D51" i="7"/>
  <c r="L50" i="7"/>
  <c r="J50" i="7"/>
  <c r="H50" i="7"/>
  <c r="F50" i="7"/>
  <c r="D50" i="7"/>
  <c r="L49" i="7"/>
  <c r="J49" i="7"/>
  <c r="H49" i="7"/>
  <c r="F49" i="7"/>
  <c r="D49" i="7"/>
  <c r="L48" i="7"/>
  <c r="J48" i="7"/>
  <c r="H48" i="7"/>
  <c r="F48" i="7"/>
  <c r="D48" i="7"/>
  <c r="L47" i="7"/>
  <c r="J47" i="7"/>
  <c r="H47" i="7"/>
  <c r="F47" i="7"/>
  <c r="D47" i="7"/>
  <c r="L46" i="7"/>
  <c r="J46" i="7"/>
  <c r="H46" i="7"/>
  <c r="F46" i="7"/>
  <c r="D46" i="7"/>
  <c r="L45" i="7"/>
  <c r="J45" i="7"/>
  <c r="H45" i="7"/>
  <c r="F45" i="7"/>
  <c r="D45" i="7"/>
  <c r="L44" i="7"/>
  <c r="J44" i="7"/>
  <c r="H44" i="7"/>
  <c r="F44" i="7"/>
  <c r="D44" i="7"/>
  <c r="L43" i="7"/>
  <c r="J43" i="7"/>
  <c r="H43" i="7"/>
  <c r="F43" i="7"/>
  <c r="D43" i="7"/>
  <c r="L42" i="7"/>
  <c r="J42" i="7"/>
  <c r="H42" i="7"/>
  <c r="H56" i="7" s="1"/>
  <c r="F42" i="7"/>
  <c r="D42" i="7"/>
  <c r="D41" i="7"/>
  <c r="L41" i="7"/>
  <c r="J41" i="7"/>
  <c r="H41" i="7"/>
  <c r="F41" i="7"/>
  <c r="S56" i="7"/>
  <c r="S85" i="7"/>
  <c r="S114" i="7"/>
  <c r="S143" i="7"/>
  <c r="R85" i="7"/>
  <c r="R114" i="7"/>
  <c r="R143" i="7"/>
  <c r="Q56" i="7"/>
  <c r="Q85" i="7"/>
  <c r="Q114" i="7"/>
  <c r="Q143" i="7"/>
  <c r="Q27" i="7"/>
  <c r="P56" i="7"/>
  <c r="P85" i="7"/>
  <c r="P114" i="7"/>
  <c r="P143" i="7"/>
  <c r="O56" i="7"/>
  <c r="O85" i="7"/>
  <c r="O114" i="7"/>
  <c r="O143" i="7"/>
  <c r="M56" i="7"/>
  <c r="M85" i="7"/>
  <c r="M114" i="7"/>
  <c r="M143" i="7"/>
  <c r="M27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K56" i="7"/>
  <c r="K85" i="7"/>
  <c r="K114" i="7"/>
  <c r="K143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I56" i="7"/>
  <c r="I85" i="7"/>
  <c r="I114" i="7"/>
  <c r="I143" i="7"/>
  <c r="H12" i="7"/>
  <c r="H13" i="7"/>
  <c r="H14" i="7"/>
  <c r="H27" i="7" s="1"/>
  <c r="H15" i="7"/>
  <c r="H16" i="7"/>
  <c r="H17" i="7"/>
  <c r="H18" i="7"/>
  <c r="H19" i="7"/>
  <c r="H20" i="7"/>
  <c r="H21" i="7"/>
  <c r="H22" i="7"/>
  <c r="H23" i="7"/>
  <c r="H24" i="7"/>
  <c r="H25" i="7"/>
  <c r="H26" i="7"/>
  <c r="G56" i="7"/>
  <c r="G85" i="7"/>
  <c r="G114" i="7"/>
  <c r="G143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E56" i="7"/>
  <c r="E85" i="7"/>
  <c r="E114" i="7"/>
  <c r="E143" i="7"/>
  <c r="E27" i="7"/>
  <c r="D12" i="7"/>
  <c r="D14" i="7"/>
  <c r="D15" i="7"/>
  <c r="D16" i="7"/>
  <c r="D17" i="7"/>
  <c r="D18" i="7"/>
  <c r="D19" i="7"/>
  <c r="D21" i="7"/>
  <c r="D22" i="7"/>
  <c r="D23" i="7"/>
  <c r="D24" i="7"/>
  <c r="D25" i="7"/>
  <c r="D26" i="7"/>
  <c r="R8" i="7"/>
  <c r="O8" i="7"/>
  <c r="O37" i="7" s="1"/>
  <c r="O95" i="7" s="1"/>
  <c r="C37" i="7"/>
  <c r="C66" i="7" s="1"/>
  <c r="Q65" i="4"/>
  <c r="U51" i="3"/>
  <c r="R27" i="10"/>
  <c r="R56" i="10"/>
  <c r="R143" i="10"/>
  <c r="Q143" i="10"/>
  <c r="Q27" i="10"/>
  <c r="Q56" i="10"/>
  <c r="P27" i="10"/>
  <c r="P143" i="10"/>
  <c r="P56" i="10"/>
  <c r="P144" i="10" s="1"/>
  <c r="O27" i="10"/>
  <c r="O144" i="10" s="1"/>
  <c r="O143" i="10"/>
  <c r="O56" i="10"/>
  <c r="N27" i="10"/>
  <c r="N143" i="10"/>
  <c r="N56" i="10"/>
  <c r="M27" i="10"/>
  <c r="M143" i="10"/>
  <c r="M56" i="10"/>
  <c r="L27" i="10"/>
  <c r="L143" i="10"/>
  <c r="L56" i="10"/>
  <c r="K27" i="10"/>
  <c r="K56" i="10"/>
  <c r="K143" i="10"/>
  <c r="J27" i="10"/>
  <c r="J56" i="10"/>
  <c r="J144" i="10" s="1"/>
  <c r="J143" i="10"/>
  <c r="I27" i="10"/>
  <c r="I56" i="10"/>
  <c r="I143" i="10"/>
  <c r="H27" i="10"/>
  <c r="H56" i="10"/>
  <c r="H143" i="10"/>
  <c r="G27" i="10"/>
  <c r="G56" i="10"/>
  <c r="G143" i="10"/>
  <c r="F27" i="10"/>
  <c r="F56" i="10"/>
  <c r="F143" i="10"/>
  <c r="E27" i="10"/>
  <c r="E56" i="10"/>
  <c r="E143" i="10"/>
  <c r="D27" i="10"/>
  <c r="D56" i="10"/>
  <c r="D143" i="10"/>
  <c r="I27" i="8"/>
  <c r="G27" i="8"/>
  <c r="F27" i="8"/>
  <c r="C13" i="7"/>
  <c r="C13" i="10" s="1"/>
  <c r="C12" i="7"/>
  <c r="C12" i="10" s="1"/>
  <c r="S107" i="2"/>
  <c r="S104" i="2"/>
  <c r="S102" i="2"/>
  <c r="V102" i="2" s="1"/>
  <c r="U56" i="10"/>
  <c r="U143" i="10"/>
  <c r="T27" i="10"/>
  <c r="T56" i="10"/>
  <c r="T143" i="10"/>
  <c r="S27" i="7"/>
  <c r="P27" i="7"/>
  <c r="O27" i="7"/>
  <c r="K27" i="7"/>
  <c r="I27" i="7"/>
  <c r="G27" i="7"/>
  <c r="J17" i="2"/>
  <c r="J20" i="2"/>
  <c r="J26" i="2"/>
  <c r="E29" i="2"/>
  <c r="J29" i="2" s="1"/>
  <c r="E32" i="2"/>
  <c r="J32" i="2" s="1"/>
  <c r="O36" i="5"/>
  <c r="O37" i="5"/>
  <c r="O40" i="5"/>
  <c r="O41" i="5"/>
  <c r="J86" i="2"/>
  <c r="O45" i="5"/>
  <c r="O38" i="5"/>
  <c r="O39" i="5"/>
  <c r="J209" i="6"/>
  <c r="M209" i="6" s="1"/>
  <c r="C24" i="7"/>
  <c r="E264" i="3"/>
  <c r="J267" i="3" s="1"/>
  <c r="S51" i="3" s="1"/>
  <c r="J16" i="3"/>
  <c r="J19" i="3"/>
  <c r="J25" i="3"/>
  <c r="G30" i="3" s="1"/>
  <c r="O47" i="5"/>
  <c r="O42" i="5"/>
  <c r="O44" i="5"/>
  <c r="O46" i="5"/>
  <c r="J203" i="2"/>
  <c r="J206" i="2"/>
  <c r="J226" i="2"/>
  <c r="J231" i="2" s="1"/>
  <c r="J229" i="2"/>
  <c r="F250" i="2"/>
  <c r="J250" i="2" s="1"/>
  <c r="J246" i="2"/>
  <c r="E292" i="2"/>
  <c r="G314" i="2"/>
  <c r="J341" i="2"/>
  <c r="J344" i="2"/>
  <c r="I353" i="2"/>
  <c r="Q109" i="2" s="1"/>
  <c r="I47" i="4"/>
  <c r="I81" i="4"/>
  <c r="C26" i="7"/>
  <c r="C26" i="10" s="1"/>
  <c r="C25" i="7"/>
  <c r="C25" i="10" s="1"/>
  <c r="C23" i="7"/>
  <c r="C23" i="10" s="1"/>
  <c r="C22" i="7"/>
  <c r="C22" i="10" s="1"/>
  <c r="C21" i="7"/>
  <c r="C21" i="8" s="1"/>
  <c r="C20" i="7"/>
  <c r="C19" i="7"/>
  <c r="C18" i="7"/>
  <c r="C17" i="7"/>
  <c r="C17" i="8" s="1"/>
  <c r="C16" i="7"/>
  <c r="C16" i="10" s="1"/>
  <c r="C15" i="7"/>
  <c r="C15" i="10" s="1"/>
  <c r="C14" i="7"/>
  <c r="C14" i="10" s="1"/>
  <c r="C12" i="8"/>
  <c r="E265" i="3"/>
  <c r="E267" i="3"/>
  <c r="E266" i="3"/>
  <c r="U27" i="11"/>
  <c r="M155" i="6" s="1"/>
  <c r="J134" i="6"/>
  <c r="M134" i="6" s="1"/>
  <c r="R6" i="11"/>
  <c r="R51" i="11" s="1"/>
  <c r="E6" i="11"/>
  <c r="E51" i="11" s="1"/>
  <c r="K8" i="6"/>
  <c r="H89" i="2"/>
  <c r="J89" i="2" s="1"/>
  <c r="H117" i="4"/>
  <c r="H8" i="6"/>
  <c r="H176" i="6" s="1"/>
  <c r="C8" i="6"/>
  <c r="C176" i="6" s="1"/>
  <c r="M165" i="6"/>
  <c r="U20" i="11"/>
  <c r="G146" i="6" s="1"/>
  <c r="M146" i="6" s="1"/>
  <c r="C9" i="6"/>
  <c r="A13" i="8"/>
  <c r="A17" i="8"/>
  <c r="A23" i="8"/>
  <c r="A25" i="8"/>
  <c r="A12" i="8"/>
  <c r="M124" i="10"/>
  <c r="C124" i="7"/>
  <c r="C123" i="7"/>
  <c r="B14" i="10"/>
  <c r="B20" i="10"/>
  <c r="B21" i="10"/>
  <c r="B25" i="10"/>
  <c r="B26" i="10"/>
  <c r="C23" i="8"/>
  <c r="C26" i="8"/>
  <c r="H126" i="4"/>
  <c r="H131" i="4" s="1"/>
  <c r="H19" i="4"/>
  <c r="J298" i="2"/>
  <c r="J306" i="2"/>
  <c r="Q105" i="2" s="1"/>
  <c r="G178" i="6"/>
  <c r="U32" i="5"/>
  <c r="S32" i="5"/>
  <c r="Q32" i="5"/>
  <c r="O32" i="5"/>
  <c r="M32" i="5"/>
  <c r="K32" i="5"/>
  <c r="I32" i="5"/>
  <c r="G32" i="5"/>
  <c r="J137" i="6"/>
  <c r="M137" i="6" s="1"/>
  <c r="M138" i="6" s="1"/>
  <c r="M140" i="6"/>
  <c r="J143" i="6"/>
  <c r="M143" i="6" s="1"/>
  <c r="M144" i="6" s="1"/>
  <c r="M152" i="6"/>
  <c r="J157" i="6"/>
  <c r="M157" i="6" s="1"/>
  <c r="M159" i="6"/>
  <c r="M162" i="6"/>
  <c r="M164" i="6"/>
  <c r="J167" i="6"/>
  <c r="M167" i="6" s="1"/>
  <c r="J182" i="6"/>
  <c r="M182" i="6" s="1"/>
  <c r="J184" i="6"/>
  <c r="M184" i="6" s="1"/>
  <c r="J199" i="6"/>
  <c r="U27" i="12"/>
  <c r="U28" i="12" s="1"/>
  <c r="T27" i="12"/>
  <c r="T28" i="12" s="1"/>
  <c r="S27" i="12"/>
  <c r="S28" i="12" s="1"/>
  <c r="R27" i="12"/>
  <c r="R28" i="12" s="1"/>
  <c r="Q27" i="12"/>
  <c r="Q28" i="12" s="1"/>
  <c r="P27" i="12"/>
  <c r="P28" i="12" s="1"/>
  <c r="O27" i="12"/>
  <c r="O28" i="12" s="1"/>
  <c r="N27" i="12"/>
  <c r="N28" i="12" s="1"/>
  <c r="M27" i="12"/>
  <c r="M28" i="12" s="1"/>
  <c r="L27" i="12"/>
  <c r="L28" i="12" s="1"/>
  <c r="K27" i="12"/>
  <c r="K28" i="12" s="1"/>
  <c r="J27" i="12"/>
  <c r="J28" i="12" s="1"/>
  <c r="I27" i="12"/>
  <c r="I28" i="12" s="1"/>
  <c r="H27" i="12"/>
  <c r="H28" i="12" s="1"/>
  <c r="G27" i="12"/>
  <c r="G28" i="12" s="1"/>
  <c r="F27" i="12"/>
  <c r="F28" i="12" s="1"/>
  <c r="U54" i="3" s="1"/>
  <c r="E27" i="12"/>
  <c r="E28" i="12" s="1"/>
  <c r="D27" i="12"/>
  <c r="D28" i="12" s="1"/>
  <c r="C27" i="12"/>
  <c r="S4" i="14"/>
  <c r="V4" i="14"/>
  <c r="S5" i="14"/>
  <c r="V5" i="14" s="1"/>
  <c r="S6" i="14"/>
  <c r="V6" i="14" s="1"/>
  <c r="S7" i="14"/>
  <c r="V7" i="14" s="1"/>
  <c r="S8" i="14"/>
  <c r="V8" i="14" s="1"/>
  <c r="S9" i="14"/>
  <c r="V9" i="14" s="1"/>
  <c r="S10" i="14"/>
  <c r="V10" i="14" s="1"/>
  <c r="S11" i="14"/>
  <c r="V11" i="14" s="1"/>
  <c r="S12" i="14"/>
  <c r="V12" i="14" s="1"/>
  <c r="S13" i="14"/>
  <c r="V13" i="14" s="1"/>
  <c r="S14" i="14"/>
  <c r="V14" i="14" s="1"/>
  <c r="S15" i="14"/>
  <c r="V15" i="14" s="1"/>
  <c r="S16" i="14"/>
  <c r="V16" i="14" s="1"/>
  <c r="S17" i="14"/>
  <c r="V17" i="14" s="1"/>
  <c r="S18" i="14"/>
  <c r="V18" i="14" s="1"/>
  <c r="S19" i="14"/>
  <c r="V19" i="14" s="1"/>
  <c r="S20" i="14"/>
  <c r="V20" i="14"/>
  <c r="S21" i="14"/>
  <c r="V21" i="14" s="1"/>
  <c r="S22" i="14"/>
  <c r="V22" i="14" s="1"/>
  <c r="S23" i="14"/>
  <c r="V23" i="14" s="1"/>
  <c r="S24" i="14"/>
  <c r="V24" i="14"/>
  <c r="S25" i="14"/>
  <c r="V25" i="14" s="1"/>
  <c r="S26" i="14"/>
  <c r="V26" i="14" s="1"/>
  <c r="S27" i="14"/>
  <c r="V27" i="14" s="1"/>
  <c r="S28" i="14"/>
  <c r="V28" i="14"/>
  <c r="S29" i="14"/>
  <c r="V29" i="14" s="1"/>
  <c r="S30" i="14"/>
  <c r="V30" i="14" s="1"/>
  <c r="S31" i="14"/>
  <c r="V31" i="14" s="1"/>
  <c r="S32" i="14"/>
  <c r="V32" i="14"/>
  <c r="H10" i="4"/>
  <c r="J234" i="2"/>
  <c r="J211" i="2"/>
  <c r="O43" i="5"/>
  <c r="J258" i="2"/>
  <c r="S143" i="10"/>
  <c r="S32" i="17"/>
  <c r="C61" i="6"/>
  <c r="F144" i="10"/>
  <c r="F86" i="10" s="1"/>
  <c r="B45" i="10"/>
  <c r="B45" i="8"/>
  <c r="H45" i="8" s="1"/>
  <c r="B47" i="10"/>
  <c r="B47" i="8"/>
  <c r="H47" i="8" s="1"/>
  <c r="B49" i="10"/>
  <c r="B49" i="8"/>
  <c r="H49" i="8" s="1"/>
  <c r="B53" i="10"/>
  <c r="B55" i="10"/>
  <c r="B55" i="8"/>
  <c r="H55" i="8" s="1"/>
  <c r="B71" i="10"/>
  <c r="B71" i="8"/>
  <c r="H71" i="8" s="1"/>
  <c r="B75" i="8"/>
  <c r="H75" i="8" s="1"/>
  <c r="B77" i="10"/>
  <c r="B77" i="8"/>
  <c r="H77" i="8" s="1"/>
  <c r="B79" i="10"/>
  <c r="B79" i="8"/>
  <c r="H79" i="8" s="1"/>
  <c r="C40" i="17"/>
  <c r="C8" i="10"/>
  <c r="C124" i="10" s="1"/>
  <c r="B44" i="10"/>
  <c r="B44" i="8"/>
  <c r="H44" i="8" s="1"/>
  <c r="B48" i="10"/>
  <c r="B50" i="10"/>
  <c r="B50" i="8"/>
  <c r="H50" i="8" s="1"/>
  <c r="B70" i="8"/>
  <c r="H70" i="8" s="1"/>
  <c r="B72" i="10"/>
  <c r="B72" i="8"/>
  <c r="H72" i="8" s="1"/>
  <c r="B78" i="10"/>
  <c r="B78" i="8"/>
  <c r="H78" i="8" s="1"/>
  <c r="B82" i="10"/>
  <c r="B82" i="8"/>
  <c r="H82" i="8" s="1"/>
  <c r="B84" i="10"/>
  <c r="B84" i="8"/>
  <c r="H84" i="8" s="1"/>
  <c r="J292" i="2"/>
  <c r="C16" i="8"/>
  <c r="B13" i="10"/>
  <c r="M124" i="8"/>
  <c r="A22" i="8"/>
  <c r="A20" i="8"/>
  <c r="A14" i="8"/>
  <c r="C36" i="7"/>
  <c r="C94" i="7" s="1"/>
  <c r="A42" i="8"/>
  <c r="A44" i="8"/>
  <c r="A46" i="8"/>
  <c r="A48" i="8"/>
  <c r="A50" i="8"/>
  <c r="A52" i="8"/>
  <c r="A70" i="8"/>
  <c r="A72" i="8"/>
  <c r="A74" i="8"/>
  <c r="A76" i="8"/>
  <c r="A78" i="8"/>
  <c r="A80" i="8"/>
  <c r="A102" i="8"/>
  <c r="A110" i="8"/>
  <c r="A130" i="8"/>
  <c r="A132" i="8"/>
  <c r="A140" i="8"/>
  <c r="A142" i="8"/>
  <c r="B41" i="8"/>
  <c r="H41" i="8" s="1"/>
  <c r="M135" i="6"/>
  <c r="C37" i="10"/>
  <c r="C66" i="10" s="1"/>
  <c r="J196" i="6"/>
  <c r="M196" i="6" s="1"/>
  <c r="S109" i="2"/>
  <c r="AE78" i="11" s="1"/>
  <c r="J201" i="6"/>
  <c r="M201" i="6" s="1"/>
  <c r="Q68" i="4"/>
  <c r="AE67" i="11" s="1"/>
  <c r="J161" i="6"/>
  <c r="M161" i="6" s="1"/>
  <c r="S103" i="2"/>
  <c r="V103" i="2" s="1"/>
  <c r="S108" i="2"/>
  <c r="Q69" i="4"/>
  <c r="AE69" i="11" s="1"/>
  <c r="J178" i="6"/>
  <c r="M178" i="6" s="1"/>
  <c r="S106" i="2"/>
  <c r="S105" i="2"/>
  <c r="U105" i="2" s="1"/>
  <c r="J203" i="6"/>
  <c r="M203" i="6" s="1"/>
  <c r="J207" i="6"/>
  <c r="M207" i="6" s="1"/>
  <c r="J186" i="6"/>
  <c r="M186" i="6" s="1"/>
  <c r="J205" i="6"/>
  <c r="M205" i="6" s="1"/>
  <c r="S101" i="2"/>
  <c r="AE23" i="11" s="1"/>
  <c r="J149" i="6" s="1"/>
  <c r="S110" i="2"/>
  <c r="AE80" i="11" s="1"/>
  <c r="J198" i="6"/>
  <c r="M199" i="6" s="1"/>
  <c r="S111" i="2"/>
  <c r="AE82" i="11" s="1"/>
  <c r="S112" i="2"/>
  <c r="AE84" i="11" s="1"/>
  <c r="J192" i="6"/>
  <c r="M192" i="6" s="1"/>
  <c r="Q71" i="4"/>
  <c r="AE73" i="11" s="1"/>
  <c r="J190" i="6"/>
  <c r="M190" i="6" s="1"/>
  <c r="Q66" i="4"/>
  <c r="AE63" i="11" s="1"/>
  <c r="J188" i="6"/>
  <c r="M188" i="6" s="1"/>
  <c r="AF65" i="11"/>
  <c r="Q67" i="4"/>
  <c r="AE65" i="11" s="1"/>
  <c r="Q70" i="4"/>
  <c r="AE71" i="11" s="1"/>
  <c r="J194" i="6"/>
  <c r="M194" i="6" s="1"/>
  <c r="O66" i="7"/>
  <c r="M95" i="10"/>
  <c r="H28" i="10" l="1"/>
  <c r="J99" i="6" s="1"/>
  <c r="M99" i="6" s="1"/>
  <c r="H115" i="10"/>
  <c r="P86" i="10"/>
  <c r="P115" i="10"/>
  <c r="G144" i="7"/>
  <c r="T144" i="10"/>
  <c r="T86" i="10" s="1"/>
  <c r="F144" i="8"/>
  <c r="F115" i="8" s="1"/>
  <c r="C73" i="8"/>
  <c r="C111" i="8"/>
  <c r="B128" i="8"/>
  <c r="H128" i="8" s="1"/>
  <c r="B43" i="8"/>
  <c r="H43" i="8" s="1"/>
  <c r="A106" i="8"/>
  <c r="B54" i="10"/>
  <c r="B81" i="8"/>
  <c r="H81" i="8" s="1"/>
  <c r="B73" i="8"/>
  <c r="H73" i="8" s="1"/>
  <c r="B51" i="8"/>
  <c r="H51" i="8" s="1"/>
  <c r="G144" i="8"/>
  <c r="G28" i="8" s="1"/>
  <c r="M144" i="8"/>
  <c r="M115" i="8" s="1"/>
  <c r="C137" i="8"/>
  <c r="B106" i="8"/>
  <c r="H106" i="8" s="1"/>
  <c r="B140" i="8"/>
  <c r="H140" i="8" s="1"/>
  <c r="A54" i="8"/>
  <c r="O124" i="7"/>
  <c r="C14" i="8"/>
  <c r="B23" i="10"/>
  <c r="K144" i="7"/>
  <c r="K86" i="7" s="1"/>
  <c r="C48" i="8"/>
  <c r="C103" i="8"/>
  <c r="A139" i="8"/>
  <c r="A128" i="8"/>
  <c r="C130" i="8"/>
  <c r="A26" i="8"/>
  <c r="A84" i="8"/>
  <c r="C13" i="8"/>
  <c r="A136" i="8"/>
  <c r="A18" i="8"/>
  <c r="C22" i="8"/>
  <c r="B76" i="10"/>
  <c r="F57" i="10"/>
  <c r="J128" i="2"/>
  <c r="P144" i="7"/>
  <c r="P86" i="7" s="1"/>
  <c r="A83" i="8"/>
  <c r="C108" i="8"/>
  <c r="A131" i="8"/>
  <c r="C141" i="8"/>
  <c r="B141" i="8"/>
  <c r="H141" i="8" s="1"/>
  <c r="H61" i="6"/>
  <c r="C95" i="10"/>
  <c r="B15" i="10"/>
  <c r="S144" i="7"/>
  <c r="L144" i="10"/>
  <c r="L57" i="10" s="1"/>
  <c r="B24" i="8"/>
  <c r="H24" i="8" s="1"/>
  <c r="A109" i="8"/>
  <c r="G57" i="7"/>
  <c r="G28" i="7"/>
  <c r="F28" i="8"/>
  <c r="J211" i="6"/>
  <c r="M211" i="6" s="1"/>
  <c r="U52" i="3"/>
  <c r="U53" i="3"/>
  <c r="J214" i="6"/>
  <c r="M214" i="6" s="1"/>
  <c r="S28" i="7"/>
  <c r="S115" i="7"/>
  <c r="S57" i="7"/>
  <c r="J28" i="10"/>
  <c r="J57" i="10"/>
  <c r="J115" i="10"/>
  <c r="O28" i="10"/>
  <c r="U47" i="3" s="1"/>
  <c r="O115" i="10"/>
  <c r="E114" i="8"/>
  <c r="B74" i="10"/>
  <c r="B83" i="10"/>
  <c r="B12" i="10"/>
  <c r="B18" i="10"/>
  <c r="K144" i="10"/>
  <c r="K28" i="10" s="1"/>
  <c r="J27" i="7"/>
  <c r="C71" i="8"/>
  <c r="A79" i="8"/>
  <c r="C107" i="8"/>
  <c r="C134" i="8"/>
  <c r="B102" i="8"/>
  <c r="H102" i="8" s="1"/>
  <c r="B107" i="8"/>
  <c r="H107" i="8" s="1"/>
  <c r="B110" i="8"/>
  <c r="H110" i="8" s="1"/>
  <c r="N143" i="7"/>
  <c r="R144" i="7"/>
  <c r="R115" i="7" s="1"/>
  <c r="C17" i="10"/>
  <c r="G154" i="6"/>
  <c r="M154" i="6" s="1"/>
  <c r="D144" i="10"/>
  <c r="D57" i="10" s="1"/>
  <c r="C41" i="8"/>
  <c r="C49" i="8"/>
  <c r="A135" i="8"/>
  <c r="A21" i="8"/>
  <c r="G144" i="10"/>
  <c r="G115" i="10" s="1"/>
  <c r="F27" i="7"/>
  <c r="J144" i="8"/>
  <c r="J57" i="8" s="1"/>
  <c r="C80" i="8"/>
  <c r="C129" i="8"/>
  <c r="E85" i="8"/>
  <c r="U144" i="10"/>
  <c r="V34" i="14"/>
  <c r="P144" i="8"/>
  <c r="P28" i="8" s="1"/>
  <c r="A81" i="8"/>
  <c r="N27" i="7"/>
  <c r="N56" i="7"/>
  <c r="H57" i="10"/>
  <c r="J217" i="6"/>
  <c r="M217" i="6" s="1"/>
  <c r="C25" i="8"/>
  <c r="C21" i="10"/>
  <c r="J167" i="2"/>
  <c r="R144" i="10"/>
  <c r="R86" i="10" s="1"/>
  <c r="L144" i="8"/>
  <c r="C54" i="8"/>
  <c r="C76" i="8"/>
  <c r="C104" i="8"/>
  <c r="C131" i="8"/>
  <c r="B52" i="8"/>
  <c r="H52" i="8" s="1"/>
  <c r="H118" i="6"/>
  <c r="E144" i="10"/>
  <c r="E57" i="10" s="1"/>
  <c r="M144" i="10"/>
  <c r="D85" i="7"/>
  <c r="H114" i="7"/>
  <c r="D114" i="7"/>
  <c r="J114" i="7"/>
  <c r="H143" i="7"/>
  <c r="D143" i="7"/>
  <c r="C46" i="8"/>
  <c r="A55" i="8"/>
  <c r="A77" i="8"/>
  <c r="A99" i="8"/>
  <c r="A105" i="8"/>
  <c r="C112" i="8"/>
  <c r="C139" i="8"/>
  <c r="B99" i="8"/>
  <c r="H99" i="8" s="1"/>
  <c r="B104" i="8"/>
  <c r="H104" i="8" s="1"/>
  <c r="B112" i="8"/>
  <c r="H112" i="8" s="1"/>
  <c r="B129" i="8"/>
  <c r="H129" i="8" s="1"/>
  <c r="B132" i="8"/>
  <c r="H132" i="8" s="1"/>
  <c r="C77" i="10"/>
  <c r="C81" i="10"/>
  <c r="E27" i="8"/>
  <c r="S144" i="8"/>
  <c r="S28" i="8" s="1"/>
  <c r="U34" i="3" s="1"/>
  <c r="A47" i="8"/>
  <c r="C78" i="8"/>
  <c r="C99" i="8"/>
  <c r="A113" i="8"/>
  <c r="J22" i="2"/>
  <c r="J107" i="2" s="1"/>
  <c r="J34" i="2"/>
  <c r="J118" i="2" s="1"/>
  <c r="J281" i="2"/>
  <c r="J154" i="2"/>
  <c r="S22" i="3"/>
  <c r="Q28" i="8"/>
  <c r="Q115" i="8"/>
  <c r="Q57" i="8"/>
  <c r="Q86" i="8"/>
  <c r="J76" i="2"/>
  <c r="J127" i="2"/>
  <c r="J140" i="2"/>
  <c r="K57" i="7"/>
  <c r="K28" i="7"/>
  <c r="T28" i="10"/>
  <c r="T115" i="10"/>
  <c r="R28" i="7"/>
  <c r="R57" i="7"/>
  <c r="C65" i="7"/>
  <c r="L28" i="10"/>
  <c r="L115" i="10"/>
  <c r="L86" i="10"/>
  <c r="K115" i="7"/>
  <c r="P115" i="8"/>
  <c r="P57" i="8"/>
  <c r="B101" i="10"/>
  <c r="B101" i="8"/>
  <c r="H101" i="8" s="1"/>
  <c r="A104" i="10"/>
  <c r="A104" i="8"/>
  <c r="C106" i="10"/>
  <c r="C106" i="8"/>
  <c r="B109" i="10"/>
  <c r="B109" i="8"/>
  <c r="H109" i="8" s="1"/>
  <c r="A112" i="10"/>
  <c r="A112" i="8"/>
  <c r="C128" i="10"/>
  <c r="C128" i="8"/>
  <c r="B131" i="10"/>
  <c r="B131" i="8"/>
  <c r="H131" i="8" s="1"/>
  <c r="A134" i="10"/>
  <c r="A134" i="8"/>
  <c r="C136" i="10"/>
  <c r="C136" i="8"/>
  <c r="B139" i="10"/>
  <c r="B139" i="8"/>
  <c r="H139" i="8" s="1"/>
  <c r="N114" i="7"/>
  <c r="S82" i="2"/>
  <c r="V82" i="2" s="1"/>
  <c r="J18" i="6"/>
  <c r="M18" i="6" s="1"/>
  <c r="O144" i="7"/>
  <c r="G57" i="8"/>
  <c r="G115" i="8"/>
  <c r="G86" i="8"/>
  <c r="R37" i="7"/>
  <c r="R124" i="7"/>
  <c r="D143" i="8"/>
  <c r="B16" i="10"/>
  <c r="B16" i="8"/>
  <c r="H16" i="8" s="1"/>
  <c r="C24" i="10"/>
  <c r="C24" i="8"/>
  <c r="F114" i="7"/>
  <c r="F143" i="7"/>
  <c r="L143" i="7"/>
  <c r="M37" i="8"/>
  <c r="M66" i="8" s="1"/>
  <c r="M95" i="8" s="1"/>
  <c r="M7" i="12"/>
  <c r="O144" i="8"/>
  <c r="C83" i="10"/>
  <c r="C83" i="8"/>
  <c r="A100" i="10"/>
  <c r="A100" i="8"/>
  <c r="C102" i="10"/>
  <c r="C102" i="8"/>
  <c r="B105" i="10"/>
  <c r="B105" i="8"/>
  <c r="H105" i="8" s="1"/>
  <c r="A108" i="10"/>
  <c r="A108" i="8"/>
  <c r="C110" i="10"/>
  <c r="C110" i="8"/>
  <c r="B113" i="10"/>
  <c r="B113" i="8"/>
  <c r="H113" i="8" s="1"/>
  <c r="C132" i="10"/>
  <c r="C132" i="8"/>
  <c r="B135" i="10"/>
  <c r="B135" i="8"/>
  <c r="H135" i="8" s="1"/>
  <c r="A138" i="10"/>
  <c r="A138" i="8"/>
  <c r="P28" i="7"/>
  <c r="P57" i="7"/>
  <c r="P115" i="7"/>
  <c r="C142" i="8"/>
  <c r="C142" i="10"/>
  <c r="D56" i="7"/>
  <c r="K144" i="8"/>
  <c r="M86" i="8"/>
  <c r="M57" i="8"/>
  <c r="M28" i="8"/>
  <c r="N144" i="8"/>
  <c r="D114" i="8"/>
  <c r="U108" i="2"/>
  <c r="J53" i="6"/>
  <c r="M53" i="6" s="1"/>
  <c r="U23" i="3"/>
  <c r="G209" i="6"/>
  <c r="V51" i="3"/>
  <c r="R144" i="8"/>
  <c r="F28" i="10"/>
  <c r="F115" i="10"/>
  <c r="R86" i="7"/>
  <c r="Q144" i="7"/>
  <c r="L85" i="7"/>
  <c r="H85" i="7"/>
  <c r="H144" i="7" s="1"/>
  <c r="J143" i="7"/>
  <c r="G86" i="10"/>
  <c r="C18" i="10"/>
  <c r="C18" i="8"/>
  <c r="AE75" i="11"/>
  <c r="T57" i="10"/>
  <c r="P28" i="10"/>
  <c r="P57" i="10"/>
  <c r="D28" i="10"/>
  <c r="D115" i="10"/>
  <c r="N144" i="10"/>
  <c r="M144" i="7"/>
  <c r="L56" i="7"/>
  <c r="J115" i="8"/>
  <c r="J28" i="8"/>
  <c r="J86" i="8"/>
  <c r="D27" i="8"/>
  <c r="B22" i="8"/>
  <c r="H22" i="8" s="1"/>
  <c r="B22" i="10"/>
  <c r="A19" i="10"/>
  <c r="A19" i="8"/>
  <c r="A41" i="10"/>
  <c r="A41" i="8"/>
  <c r="C51" i="10"/>
  <c r="C51" i="8"/>
  <c r="A71" i="10"/>
  <c r="A71" i="8"/>
  <c r="C82" i="10"/>
  <c r="C82" i="8"/>
  <c r="C8" i="8"/>
  <c r="C7" i="17"/>
  <c r="C7" i="12"/>
  <c r="B46" i="8"/>
  <c r="H46" i="8" s="1"/>
  <c r="J86" i="10"/>
  <c r="L115" i="8"/>
  <c r="J272" i="2"/>
  <c r="J59" i="2"/>
  <c r="A49" i="8"/>
  <c r="C105" i="8"/>
  <c r="E143" i="8"/>
  <c r="N85" i="7"/>
  <c r="N144" i="7" s="1"/>
  <c r="J120" i="6"/>
  <c r="M120" i="6" s="1"/>
  <c r="C19" i="10"/>
  <c r="C19" i="8"/>
  <c r="I144" i="10"/>
  <c r="E144" i="7"/>
  <c r="I144" i="7"/>
  <c r="L27" i="7"/>
  <c r="L144" i="7" s="1"/>
  <c r="B19" i="8"/>
  <c r="H19" i="8" s="1"/>
  <c r="B19" i="10"/>
  <c r="T144" i="8"/>
  <c r="A15" i="10"/>
  <c r="A15" i="8"/>
  <c r="B42" i="10"/>
  <c r="B42" i="8"/>
  <c r="H42" i="8" s="1"/>
  <c r="H56" i="8" s="1"/>
  <c r="A45" i="10"/>
  <c r="A45" i="8"/>
  <c r="C47" i="10"/>
  <c r="C47" i="8"/>
  <c r="A53" i="10"/>
  <c r="A53" i="8"/>
  <c r="C55" i="10"/>
  <c r="C55" i="8"/>
  <c r="A75" i="10"/>
  <c r="A75" i="8"/>
  <c r="B100" i="10"/>
  <c r="B100" i="8"/>
  <c r="H100" i="8" s="1"/>
  <c r="B108" i="10"/>
  <c r="B108" i="8"/>
  <c r="H108" i="8" s="1"/>
  <c r="A141" i="10"/>
  <c r="A141" i="8"/>
  <c r="O57" i="10"/>
  <c r="A16" i="10"/>
  <c r="A16" i="8"/>
  <c r="A24" i="10"/>
  <c r="A24" i="8"/>
  <c r="C42" i="10"/>
  <c r="C42" i="8"/>
  <c r="C50" i="10"/>
  <c r="C50" i="8"/>
  <c r="C72" i="10"/>
  <c r="C72" i="8"/>
  <c r="B103" i="10"/>
  <c r="B103" i="8"/>
  <c r="H103" i="8" s="1"/>
  <c r="B111" i="10"/>
  <c r="B111" i="8"/>
  <c r="H111" i="8" s="1"/>
  <c r="C138" i="10"/>
  <c r="C138" i="8"/>
  <c r="H85" i="8"/>
  <c r="G86" i="7"/>
  <c r="C20" i="10"/>
  <c r="C20" i="8"/>
  <c r="I144" i="8"/>
  <c r="Q144" i="10"/>
  <c r="J85" i="7"/>
  <c r="B80" i="10"/>
  <c r="U40" i="3"/>
  <c r="O86" i="10"/>
  <c r="H86" i="10"/>
  <c r="S86" i="7"/>
  <c r="G115" i="7"/>
  <c r="C15" i="8"/>
  <c r="B17" i="8"/>
  <c r="H17" i="8" s="1"/>
  <c r="B17" i="10"/>
  <c r="E56" i="8"/>
  <c r="S144" i="10"/>
  <c r="A82" i="10"/>
  <c r="A82" i="8"/>
  <c r="F56" i="7"/>
  <c r="J56" i="7"/>
  <c r="G201" i="6"/>
  <c r="U109" i="2"/>
  <c r="C118" i="6"/>
  <c r="J208" i="2"/>
  <c r="J21" i="3"/>
  <c r="G29" i="3" s="1"/>
  <c r="F85" i="7"/>
  <c r="D27" i="7"/>
  <c r="J69" i="2"/>
  <c r="J177" i="2"/>
  <c r="J49" i="2"/>
  <c r="J141" i="2"/>
  <c r="J77" i="2"/>
  <c r="C95" i="7"/>
  <c r="D29" i="5"/>
  <c r="D25" i="5"/>
  <c r="D21" i="5"/>
  <c r="D17" i="5"/>
  <c r="D26" i="5"/>
  <c r="D22" i="5"/>
  <c r="D18" i="5"/>
  <c r="D27" i="5"/>
  <c r="D23" i="5"/>
  <c r="D19" i="5"/>
  <c r="D28" i="5"/>
  <c r="D24" i="5"/>
  <c r="D20" i="5"/>
  <c r="S86" i="8" l="1"/>
  <c r="J84" i="6"/>
  <c r="M84" i="6" s="1"/>
  <c r="P86" i="8"/>
  <c r="G57" i="10"/>
  <c r="S115" i="8"/>
  <c r="G28" i="10"/>
  <c r="U39" i="3" s="1"/>
  <c r="J280" i="2"/>
  <c r="S57" i="8"/>
  <c r="F86" i="8"/>
  <c r="F57" i="8"/>
  <c r="R115" i="10"/>
  <c r="D86" i="10"/>
  <c r="J144" i="7"/>
  <c r="H27" i="8"/>
  <c r="K57" i="10"/>
  <c r="U28" i="10"/>
  <c r="U115" i="10"/>
  <c r="U57" i="10"/>
  <c r="K86" i="10"/>
  <c r="U42" i="3"/>
  <c r="J104" i="6"/>
  <c r="M104" i="6" s="1"/>
  <c r="J58" i="2"/>
  <c r="K115" i="10"/>
  <c r="F144" i="7"/>
  <c r="U86" i="10"/>
  <c r="J153" i="2"/>
  <c r="M28" i="10"/>
  <c r="M115" i="10"/>
  <c r="M86" i="10"/>
  <c r="M57" i="10"/>
  <c r="L86" i="8"/>
  <c r="L57" i="8"/>
  <c r="L28" i="8"/>
  <c r="H143" i="8"/>
  <c r="J117" i="2"/>
  <c r="E28" i="10"/>
  <c r="E115" i="10"/>
  <c r="E86" i="10"/>
  <c r="R28" i="10"/>
  <c r="R57" i="10"/>
  <c r="S94" i="2"/>
  <c r="J44" i="6"/>
  <c r="M44" i="6" s="1"/>
  <c r="U22" i="3"/>
  <c r="V22" i="3" s="1"/>
  <c r="J50" i="6"/>
  <c r="M50" i="6" s="1"/>
  <c r="J108" i="2"/>
  <c r="E144" i="8"/>
  <c r="E86" i="8" s="1"/>
  <c r="J166" i="2"/>
  <c r="H114" i="8"/>
  <c r="J48" i="2"/>
  <c r="J176" i="2"/>
  <c r="J38" i="2"/>
  <c r="J271" i="2"/>
  <c r="J68" i="2"/>
  <c r="J39" i="2"/>
  <c r="H28" i="7"/>
  <c r="J20" i="6" s="1"/>
  <c r="M20" i="6" s="1"/>
  <c r="H86" i="7"/>
  <c r="H57" i="7"/>
  <c r="H115" i="7"/>
  <c r="J115" i="7"/>
  <c r="J86" i="7"/>
  <c r="N86" i="7"/>
  <c r="N28" i="7"/>
  <c r="N115" i="7"/>
  <c r="N57" i="7"/>
  <c r="F115" i="7"/>
  <c r="F86" i="7"/>
  <c r="H144" i="8"/>
  <c r="H115" i="8" s="1"/>
  <c r="N28" i="10"/>
  <c r="N57" i="10"/>
  <c r="N115" i="10"/>
  <c r="N86" i="10"/>
  <c r="N115" i="8"/>
  <c r="N86" i="8"/>
  <c r="N57" i="8"/>
  <c r="N28" i="8"/>
  <c r="J42" i="6"/>
  <c r="M42" i="6" s="1"/>
  <c r="S93" i="2"/>
  <c r="L28" i="7"/>
  <c r="L57" i="7"/>
  <c r="L115" i="7"/>
  <c r="L86" i="7"/>
  <c r="J69" i="6"/>
  <c r="M69" i="6" s="1"/>
  <c r="U28" i="3"/>
  <c r="R66" i="7"/>
  <c r="R95" i="7"/>
  <c r="Q115" i="10"/>
  <c r="Q86" i="10"/>
  <c r="Q28" i="10"/>
  <c r="Q57" i="10"/>
  <c r="I57" i="7"/>
  <c r="I86" i="7"/>
  <c r="I28" i="7"/>
  <c r="I115" i="7"/>
  <c r="D144" i="8"/>
  <c r="J97" i="6"/>
  <c r="M97" i="6" s="1"/>
  <c r="I115" i="8"/>
  <c r="I57" i="8"/>
  <c r="I86" i="8"/>
  <c r="I28" i="8"/>
  <c r="E115" i="7"/>
  <c r="E28" i="7"/>
  <c r="E86" i="7"/>
  <c r="E57" i="7"/>
  <c r="U36" i="3"/>
  <c r="J89" i="6"/>
  <c r="M89" i="6" s="1"/>
  <c r="J79" i="6"/>
  <c r="M79" i="6" s="1"/>
  <c r="U32" i="3"/>
  <c r="J94" i="6"/>
  <c r="M94" i="6" s="1"/>
  <c r="U38" i="3"/>
  <c r="O115" i="8"/>
  <c r="O57" i="8"/>
  <c r="O28" i="8"/>
  <c r="O86" i="8"/>
  <c r="O57" i="7"/>
  <c r="O28" i="7"/>
  <c r="O115" i="7"/>
  <c r="O86" i="7"/>
  <c r="U44" i="3"/>
  <c r="J110" i="6"/>
  <c r="M110" i="6" s="1"/>
  <c r="S86" i="2"/>
  <c r="V86" i="2" s="1"/>
  <c r="J26" i="6"/>
  <c r="M26" i="6" s="1"/>
  <c r="J63" i="6"/>
  <c r="M63" i="6" s="1"/>
  <c r="U25" i="3"/>
  <c r="U48" i="3"/>
  <c r="J122" i="6"/>
  <c r="M122" i="6" s="1"/>
  <c r="T86" i="8"/>
  <c r="T28" i="8"/>
  <c r="T115" i="8"/>
  <c r="T57" i="8"/>
  <c r="S28" i="10"/>
  <c r="S86" i="10"/>
  <c r="S57" i="10"/>
  <c r="S115" i="10"/>
  <c r="I28" i="10"/>
  <c r="I115" i="10"/>
  <c r="I86" i="10"/>
  <c r="I57" i="10"/>
  <c r="K86" i="8"/>
  <c r="K28" i="8"/>
  <c r="K57" i="8"/>
  <c r="K115" i="8"/>
  <c r="J130" i="6"/>
  <c r="M130" i="6" s="1"/>
  <c r="S99" i="2"/>
  <c r="C124" i="8"/>
  <c r="C37" i="8"/>
  <c r="C66" i="8" s="1"/>
  <c r="C95" i="8" s="1"/>
  <c r="R115" i="8"/>
  <c r="R57" i="8"/>
  <c r="R28" i="8"/>
  <c r="R86" i="8"/>
  <c r="J76" i="6"/>
  <c r="M76" i="6" s="1"/>
  <c r="U31" i="3"/>
  <c r="D144" i="7"/>
  <c r="D28" i="7" s="1"/>
  <c r="M86" i="7"/>
  <c r="M57" i="7"/>
  <c r="M28" i="7"/>
  <c r="M115" i="7"/>
  <c r="Q86" i="7"/>
  <c r="Q28" i="7"/>
  <c r="Q115" i="7"/>
  <c r="Q57" i="7"/>
  <c r="J38" i="6"/>
  <c r="M38" i="6" s="1"/>
  <c r="S91" i="2"/>
  <c r="U43" i="3"/>
  <c r="J107" i="6"/>
  <c r="M107" i="6" s="1"/>
  <c r="J28" i="7"/>
  <c r="J57" i="7"/>
  <c r="F57" i="7"/>
  <c r="F28" i="7"/>
  <c r="H86" i="8"/>
  <c r="E189" i="2"/>
  <c r="P20" i="5"/>
  <c r="E20" i="5"/>
  <c r="P28" i="5"/>
  <c r="E28" i="5"/>
  <c r="E23" i="5"/>
  <c r="P23" i="5"/>
  <c r="P18" i="5"/>
  <c r="E18" i="5"/>
  <c r="P26" i="5"/>
  <c r="E26" i="5"/>
  <c r="E21" i="5"/>
  <c r="P21" i="5"/>
  <c r="E29" i="5"/>
  <c r="P29" i="5"/>
  <c r="P24" i="5"/>
  <c r="E24" i="5"/>
  <c r="E19" i="5"/>
  <c r="P19" i="5"/>
  <c r="E27" i="5"/>
  <c r="P27" i="5"/>
  <c r="P22" i="5"/>
  <c r="E22" i="5"/>
  <c r="E17" i="5"/>
  <c r="P17" i="5"/>
  <c r="E25" i="5"/>
  <c r="P25" i="5"/>
  <c r="E57" i="8" l="1"/>
  <c r="E115" i="8"/>
  <c r="E28" i="8"/>
  <c r="H28" i="8"/>
  <c r="S97" i="2" s="1"/>
  <c r="U37" i="3"/>
  <c r="J92" i="6"/>
  <c r="M92" i="6" s="1"/>
  <c r="H57" i="8"/>
  <c r="U45" i="3"/>
  <c r="J112" i="6"/>
  <c r="M112" i="6" s="1"/>
  <c r="J55" i="6"/>
  <c r="E187" i="2"/>
  <c r="J190" i="2" s="1"/>
  <c r="U27" i="3"/>
  <c r="J67" i="6"/>
  <c r="M67" i="6" s="1"/>
  <c r="E188" i="2"/>
  <c r="S100" i="2"/>
  <c r="J132" i="6"/>
  <c r="M132" i="6" s="1"/>
  <c r="J126" i="6"/>
  <c r="M126" i="6" s="1"/>
  <c r="U50" i="3"/>
  <c r="E190" i="2"/>
  <c r="S83" i="2"/>
  <c r="V83" i="2" s="1"/>
  <c r="D57" i="7"/>
  <c r="D115" i="7"/>
  <c r="J74" i="6"/>
  <c r="M74" i="6" s="1"/>
  <c r="U30" i="3"/>
  <c r="D86" i="7"/>
  <c r="U35" i="3"/>
  <c r="J86" i="6"/>
  <c r="M86" i="6" s="1"/>
  <c r="J124" i="6"/>
  <c r="M124" i="6" s="1"/>
  <c r="U49" i="3"/>
  <c r="D57" i="8"/>
  <c r="D28" i="8"/>
  <c r="D86" i="8"/>
  <c r="D115" i="8"/>
  <c r="S92" i="2"/>
  <c r="J40" i="6"/>
  <c r="M40" i="6" s="1"/>
  <c r="U41" i="3"/>
  <c r="J101" i="6"/>
  <c r="M101" i="6" s="1"/>
  <c r="S96" i="2"/>
  <c r="J48" i="6"/>
  <c r="M48" i="6" s="1"/>
  <c r="S80" i="2"/>
  <c r="V80" i="2" s="1"/>
  <c r="J14" i="6"/>
  <c r="M14" i="6" s="1"/>
  <c r="J29" i="6"/>
  <c r="M29" i="6" s="1"/>
  <c r="S87" i="2"/>
  <c r="J34" i="6"/>
  <c r="M34" i="6" s="1"/>
  <c r="S89" i="2"/>
  <c r="J82" i="6"/>
  <c r="M82" i="6" s="1"/>
  <c r="U33" i="3"/>
  <c r="S88" i="2"/>
  <c r="J31" i="6"/>
  <c r="M31" i="6" s="1"/>
  <c r="U26" i="3"/>
  <c r="J65" i="6"/>
  <c r="M65" i="6" s="1"/>
  <c r="J36" i="6"/>
  <c r="M36" i="6" s="1"/>
  <c r="S90" i="2"/>
  <c r="U24" i="3"/>
  <c r="J57" i="6"/>
  <c r="M57" i="6" s="1"/>
  <c r="J22" i="6"/>
  <c r="M22" i="6" s="1"/>
  <c r="S84" i="2"/>
  <c r="V84" i="2" s="1"/>
  <c r="J114" i="6"/>
  <c r="M114" i="6" s="1"/>
  <c r="U46" i="3"/>
  <c r="J128" i="6"/>
  <c r="M128" i="6" s="1"/>
  <c r="S98" i="2"/>
  <c r="U29" i="3"/>
  <c r="J72" i="6"/>
  <c r="M72" i="6" s="1"/>
  <c r="S85" i="2"/>
  <c r="V85" i="2" s="1"/>
  <c r="J24" i="6"/>
  <c r="M24" i="6" s="1"/>
  <c r="S81" i="2"/>
  <c r="V81" i="2" s="1"/>
  <c r="J16" i="6"/>
  <c r="M16" i="6" s="1"/>
  <c r="J12" i="6"/>
  <c r="M12" i="6" s="1"/>
  <c r="S79" i="2"/>
  <c r="V79" i="2" s="1"/>
  <c r="G55" i="6"/>
  <c r="M55" i="6" s="1"/>
  <c r="Q97" i="2"/>
  <c r="N25" i="5"/>
  <c r="H25" i="5"/>
  <c r="F25" i="5"/>
  <c r="R25" i="5"/>
  <c r="T25" i="5"/>
  <c r="L25" i="5"/>
  <c r="J25" i="5"/>
  <c r="F17" i="5"/>
  <c r="R17" i="5"/>
  <c r="J17" i="5"/>
  <c r="T17" i="5"/>
  <c r="L17" i="5"/>
  <c r="N17" i="5"/>
  <c r="H17" i="5"/>
  <c r="L27" i="5"/>
  <c r="J27" i="5"/>
  <c r="N27" i="5"/>
  <c r="H27" i="5"/>
  <c r="F27" i="5"/>
  <c r="R27" i="5"/>
  <c r="T27" i="5"/>
  <c r="L19" i="5"/>
  <c r="J19" i="5"/>
  <c r="N19" i="5"/>
  <c r="H19" i="5"/>
  <c r="F19" i="5"/>
  <c r="R19" i="5"/>
  <c r="T19" i="5"/>
  <c r="T29" i="5"/>
  <c r="L29" i="5"/>
  <c r="J29" i="5"/>
  <c r="N29" i="5"/>
  <c r="H29" i="5"/>
  <c r="F29" i="5"/>
  <c r="R29" i="5"/>
  <c r="T21" i="5"/>
  <c r="L21" i="5"/>
  <c r="J21" i="5"/>
  <c r="N21" i="5"/>
  <c r="H21" i="5"/>
  <c r="F21" i="5"/>
  <c r="R21" i="5"/>
  <c r="F23" i="5"/>
  <c r="R23" i="5"/>
  <c r="T23" i="5"/>
  <c r="L23" i="5"/>
  <c r="J23" i="5"/>
  <c r="N23" i="5"/>
  <c r="H23" i="5"/>
  <c r="J22" i="5"/>
  <c r="L22" i="5"/>
  <c r="N22" i="5"/>
  <c r="H22" i="5"/>
  <c r="F22" i="5"/>
  <c r="R22" i="5"/>
  <c r="T22" i="5"/>
  <c r="L24" i="5"/>
  <c r="N24" i="5"/>
  <c r="H24" i="5"/>
  <c r="F24" i="5"/>
  <c r="R24" i="5"/>
  <c r="T24" i="5"/>
  <c r="J24" i="5"/>
  <c r="H26" i="5"/>
  <c r="F26" i="5"/>
  <c r="R26" i="5"/>
  <c r="T26" i="5"/>
  <c r="J26" i="5"/>
  <c r="L26" i="5"/>
  <c r="N26" i="5"/>
  <c r="H18" i="5"/>
  <c r="F18" i="5"/>
  <c r="R18" i="5"/>
  <c r="T18" i="5"/>
  <c r="J18" i="5"/>
  <c r="L18" i="5"/>
  <c r="N18" i="5"/>
  <c r="R28" i="5"/>
  <c r="T28" i="5"/>
  <c r="J28" i="5"/>
  <c r="L28" i="5"/>
  <c r="N28" i="5"/>
  <c r="H28" i="5"/>
  <c r="F28" i="5"/>
  <c r="R20" i="5"/>
  <c r="T20" i="5"/>
  <c r="J20" i="5"/>
  <c r="L20" i="5"/>
  <c r="N20" i="5"/>
  <c r="H20" i="5"/>
  <c r="F20" i="5"/>
  <c r="P32" i="5"/>
  <c r="U97" i="2" l="1"/>
  <c r="AO27" i="11"/>
  <c r="J154" i="6"/>
  <c r="J46" i="6"/>
  <c r="M46" i="6" s="1"/>
  <c r="S95" i="2"/>
  <c r="V115" i="2"/>
  <c r="N32" i="5"/>
  <c r="T32" i="5"/>
  <c r="R32" i="5"/>
  <c r="J79" i="3"/>
  <c r="J135" i="3"/>
  <c r="J44" i="3"/>
  <c r="J100" i="3"/>
  <c r="J157" i="3"/>
  <c r="J93" i="3"/>
  <c r="J150" i="3"/>
  <c r="J58" i="3"/>
  <c r="J114" i="3"/>
  <c r="J171" i="3"/>
  <c r="J51" i="3"/>
  <c r="J107" i="3"/>
  <c r="J164" i="3"/>
  <c r="J72" i="3"/>
  <c r="J128" i="3"/>
  <c r="J65" i="3"/>
  <c r="J121" i="3"/>
  <c r="J178" i="3"/>
  <c r="J86" i="3"/>
  <c r="J143" i="3"/>
  <c r="H32" i="5"/>
  <c r="L32" i="5"/>
  <c r="J32" i="5"/>
  <c r="F32" i="5"/>
  <c r="J231" i="3" l="1"/>
  <c r="I75" i="4"/>
  <c r="J242" i="3"/>
  <c r="I21" i="4"/>
  <c r="J253" i="3"/>
  <c r="J297" i="3"/>
  <c r="J277" i="3"/>
  <c r="J187" i="3"/>
  <c r="I35" i="4"/>
  <c r="J198" i="3"/>
  <c r="J287" i="3"/>
  <c r="J209" i="3"/>
  <c r="I58" i="4"/>
  <c r="I69" i="4" s="1"/>
  <c r="O67" i="4" s="1"/>
  <c r="J220" i="3"/>
  <c r="I359" i="2"/>
  <c r="Q110" i="2" s="1"/>
  <c r="I133" i="4"/>
  <c r="J10" i="3"/>
  <c r="J242" i="2"/>
  <c r="J92" i="2"/>
  <c r="J9" i="3"/>
  <c r="I67" i="4"/>
  <c r="J10" i="2"/>
  <c r="J11" i="2"/>
  <c r="J289" i="2"/>
  <c r="J299" i="2" s="1"/>
  <c r="Q104" i="2" s="1"/>
  <c r="J241" i="2"/>
  <c r="J263" i="2"/>
  <c r="G94" i="6"/>
  <c r="S38" i="3"/>
  <c r="V38" i="3" s="1"/>
  <c r="S43" i="3"/>
  <c r="V43" i="3" s="1"/>
  <c r="G107" i="6"/>
  <c r="S27" i="3"/>
  <c r="V27" i="3" s="1"/>
  <c r="G67" i="6"/>
  <c r="S28" i="3"/>
  <c r="V28" i="3" s="1"/>
  <c r="G69" i="6"/>
  <c r="G82" i="6"/>
  <c r="S33" i="3"/>
  <c r="V33" i="3" s="1"/>
  <c r="S42" i="3"/>
  <c r="V42" i="3" s="1"/>
  <c r="G104" i="6"/>
  <c r="G65" i="6"/>
  <c r="S26" i="3"/>
  <c r="V26" i="3" s="1"/>
  <c r="S31" i="3"/>
  <c r="V31" i="3" s="1"/>
  <c r="G76" i="6"/>
  <c r="G79" i="6"/>
  <c r="S32" i="3"/>
  <c r="V32" i="3" s="1"/>
  <c r="S37" i="3"/>
  <c r="V37" i="3" s="1"/>
  <c r="G92" i="6"/>
  <c r="I24" i="4"/>
  <c r="I84" i="4"/>
  <c r="I41" i="4"/>
  <c r="I95" i="4"/>
  <c r="J37" i="3"/>
  <c r="I361" i="2"/>
  <c r="Q112" i="2" s="1"/>
  <c r="J5" i="3"/>
  <c r="I128" i="4"/>
  <c r="J221" i="2"/>
  <c r="J199" i="2"/>
  <c r="J314" i="2"/>
  <c r="J198" i="2"/>
  <c r="J333" i="2"/>
  <c r="Q107" i="2" s="1"/>
  <c r="J222" i="2"/>
  <c r="J262" i="2"/>
  <c r="J7" i="2"/>
  <c r="J98" i="2"/>
  <c r="J6" i="2"/>
  <c r="I98" i="4"/>
  <c r="I12" i="4"/>
  <c r="I38" i="4"/>
  <c r="I140" i="4"/>
  <c r="I78" i="4"/>
  <c r="J206" i="3"/>
  <c r="J274" i="3"/>
  <c r="J278" i="3" s="1"/>
  <c r="J228" i="3"/>
  <c r="J239" i="3"/>
  <c r="J195" i="3"/>
  <c r="J199" i="3" s="1"/>
  <c r="I61" i="4"/>
  <c r="I119" i="4"/>
  <c r="J184" i="3"/>
  <c r="J294" i="3"/>
  <c r="J250" i="3"/>
  <c r="I360" i="2"/>
  <c r="Q111" i="2" s="1"/>
  <c r="J217" i="3"/>
  <c r="J284" i="3"/>
  <c r="S30" i="3"/>
  <c r="V30" i="3" s="1"/>
  <c r="G74" i="6"/>
  <c r="G86" i="6"/>
  <c r="S35" i="3"/>
  <c r="V35" i="3" s="1"/>
  <c r="G89" i="6"/>
  <c r="S36" i="3"/>
  <c r="V36" i="3" s="1"/>
  <c r="S41" i="3"/>
  <c r="V41" i="3" s="1"/>
  <c r="G101" i="6"/>
  <c r="S25" i="3"/>
  <c r="V25" i="3" s="1"/>
  <c r="G63" i="6"/>
  <c r="S34" i="3"/>
  <c r="V34" i="3" s="1"/>
  <c r="G84" i="6"/>
  <c r="G97" i="6"/>
  <c r="S39" i="3"/>
  <c r="V39" i="3" s="1"/>
  <c r="S40" i="3"/>
  <c r="V40" i="3" s="1"/>
  <c r="G99" i="6"/>
  <c r="S24" i="3"/>
  <c r="V24" i="3" s="1"/>
  <c r="G57" i="6"/>
  <c r="G72" i="6"/>
  <c r="S29" i="3"/>
  <c r="V29" i="3" s="1"/>
  <c r="I143" i="4"/>
  <c r="I64" i="4"/>
  <c r="I44" i="4"/>
  <c r="I87" i="4"/>
  <c r="I27" i="4"/>
  <c r="J232" i="3" l="1"/>
  <c r="G122" i="6" s="1"/>
  <c r="J298" i="3"/>
  <c r="S54" i="3" s="1"/>
  <c r="J13" i="2"/>
  <c r="J152" i="2" s="1"/>
  <c r="J155" i="2" s="1"/>
  <c r="J156" i="2" s="1"/>
  <c r="J159" i="2" s="1"/>
  <c r="I134" i="4"/>
  <c r="O70" i="4" s="1"/>
  <c r="R70" i="4" s="1"/>
  <c r="J254" i="3"/>
  <c r="S50" i="3" s="1"/>
  <c r="V50" i="3" s="1"/>
  <c r="J210" i="3"/>
  <c r="G114" i="6" s="1"/>
  <c r="I89" i="4"/>
  <c r="O68" i="4" s="1"/>
  <c r="R68" i="4" s="1"/>
  <c r="J288" i="3"/>
  <c r="S53" i="3" s="1"/>
  <c r="J213" i="2"/>
  <c r="Q98" i="2" s="1"/>
  <c r="U98" i="2" s="1"/>
  <c r="I49" i="4"/>
  <c r="O66" i="4" s="1"/>
  <c r="G186" i="6" s="1"/>
  <c r="J243" i="3"/>
  <c r="S49" i="3" s="1"/>
  <c r="V49" i="3" s="1"/>
  <c r="I29" i="4"/>
  <c r="O65" i="4" s="1"/>
  <c r="G184" i="6" s="1"/>
  <c r="J221" i="3"/>
  <c r="S47" i="3" s="1"/>
  <c r="V47" i="3" s="1"/>
  <c r="J188" i="3"/>
  <c r="S44" i="3" s="1"/>
  <c r="V44" i="3" s="1"/>
  <c r="J264" i="2"/>
  <c r="Q101" i="2" s="1"/>
  <c r="U101" i="2" s="1"/>
  <c r="J12" i="3"/>
  <c r="G28" i="3" s="1"/>
  <c r="J29" i="3" s="1"/>
  <c r="J243" i="2"/>
  <c r="J251" i="2" s="1"/>
  <c r="Q100" i="2" s="1"/>
  <c r="G132" i="6" s="1"/>
  <c r="J236" i="2"/>
  <c r="Q99" i="2" s="1"/>
  <c r="U99" i="2" s="1"/>
  <c r="S52" i="3"/>
  <c r="V52" i="3" s="1"/>
  <c r="G211" i="6"/>
  <c r="G182" i="6"/>
  <c r="U107" i="2"/>
  <c r="Q106" i="2"/>
  <c r="U106" i="2" s="1"/>
  <c r="G180" i="6"/>
  <c r="M180" i="6" s="1"/>
  <c r="G53" i="6"/>
  <c r="S23" i="3"/>
  <c r="V23" i="3" s="1"/>
  <c r="G203" i="6"/>
  <c r="U110" i="2"/>
  <c r="G188" i="6"/>
  <c r="R67" i="4"/>
  <c r="U111" i="2"/>
  <c r="G205" i="6"/>
  <c r="S45" i="3"/>
  <c r="V45" i="3" s="1"/>
  <c r="G112" i="6"/>
  <c r="U112" i="2"/>
  <c r="G207" i="6"/>
  <c r="U104" i="2"/>
  <c r="G171" i="6"/>
  <c r="M171" i="6" s="1"/>
  <c r="J270" i="2"/>
  <c r="J273" i="2" s="1"/>
  <c r="Q102" i="2" s="1"/>
  <c r="J279" i="2"/>
  <c r="J282" i="2" s="1"/>
  <c r="Q103" i="2" s="1"/>
  <c r="I145" i="4"/>
  <c r="O71" i="4" s="1"/>
  <c r="I99" i="4"/>
  <c r="O69" i="4" s="1"/>
  <c r="G217" i="6" l="1"/>
  <c r="S48" i="3"/>
  <c r="V48" i="3" s="1"/>
  <c r="G126" i="6"/>
  <c r="J139" i="2"/>
  <c r="J142" i="2" s="1"/>
  <c r="J143" i="2" s="1"/>
  <c r="J146" i="2" s="1"/>
  <c r="Q93" i="2" s="1"/>
  <c r="U93" i="2" s="1"/>
  <c r="J175" i="2"/>
  <c r="J178" i="2" s="1"/>
  <c r="J179" i="2" s="1"/>
  <c r="Q96" i="2" s="1"/>
  <c r="U96" i="2" s="1"/>
  <c r="G149" i="6"/>
  <c r="M149" i="6" s="1"/>
  <c r="M220" i="6" s="1"/>
  <c r="G128" i="6"/>
  <c r="J47" i="2"/>
  <c r="J50" i="2" s="1"/>
  <c r="E95" i="2" s="1"/>
  <c r="J95" i="2" s="1"/>
  <c r="J99" i="2" s="1"/>
  <c r="J100" i="2" s="1"/>
  <c r="S46" i="3"/>
  <c r="V46" i="3" s="1"/>
  <c r="G214" i="6"/>
  <c r="G120" i="6"/>
  <c r="R66" i="4"/>
  <c r="G194" i="6"/>
  <c r="J126" i="2"/>
  <c r="J129" i="2" s="1"/>
  <c r="J130" i="2" s="1"/>
  <c r="J133" i="2" s="1"/>
  <c r="G40" i="6" s="1"/>
  <c r="J106" i="2"/>
  <c r="J109" i="2" s="1"/>
  <c r="J165" i="2"/>
  <c r="J168" i="2" s="1"/>
  <c r="J169" i="2" s="1"/>
  <c r="G46" i="6" s="1"/>
  <c r="J75" i="2"/>
  <c r="J78" i="2" s="1"/>
  <c r="J79" i="2" s="1"/>
  <c r="G29" i="6" s="1"/>
  <c r="J57" i="2"/>
  <c r="J60" i="2" s="1"/>
  <c r="J61" i="2" s="1"/>
  <c r="G20" i="6" s="1"/>
  <c r="J67" i="2"/>
  <c r="J70" i="2" s="1"/>
  <c r="J71" i="2" s="1"/>
  <c r="G24" i="6" s="1"/>
  <c r="J116" i="2"/>
  <c r="J119" i="2" s="1"/>
  <c r="J120" i="2" s="1"/>
  <c r="G38" i="6" s="1"/>
  <c r="J37" i="2"/>
  <c r="J40" i="2" s="1"/>
  <c r="J41" i="2" s="1"/>
  <c r="G12" i="6" s="1"/>
  <c r="G124" i="6"/>
  <c r="U100" i="2"/>
  <c r="R65" i="4"/>
  <c r="G110" i="6"/>
  <c r="G190" i="6"/>
  <c r="G130" i="6"/>
  <c r="G161" i="6"/>
  <c r="U103" i="2"/>
  <c r="R71" i="4"/>
  <c r="G196" i="6"/>
  <c r="G157" i="6"/>
  <c r="U102" i="2"/>
  <c r="Q94" i="2"/>
  <c r="U94" i="2" s="1"/>
  <c r="G44" i="6"/>
  <c r="V54" i="3"/>
  <c r="V53" i="3"/>
  <c r="G192" i="6"/>
  <c r="R69" i="4"/>
  <c r="G42" i="6" l="1"/>
  <c r="V56" i="3"/>
  <c r="G48" i="6"/>
  <c r="J51" i="2"/>
  <c r="G16" i="6" s="1"/>
  <c r="Q85" i="2"/>
  <c r="U85" i="2" s="1"/>
  <c r="Q92" i="2"/>
  <c r="U92" i="2" s="1"/>
  <c r="Q95" i="2"/>
  <c r="U95" i="2" s="1"/>
  <c r="Q87" i="2"/>
  <c r="U87" i="2" s="1"/>
  <c r="Q83" i="2"/>
  <c r="Q84" i="2" s="1"/>
  <c r="Q79" i="2"/>
  <c r="Q80" i="2" s="1"/>
  <c r="Q91" i="2"/>
  <c r="U91" i="2" s="1"/>
  <c r="R73" i="4"/>
  <c r="Q89" i="2"/>
  <c r="U89" i="2" s="1"/>
  <c r="G34" i="6"/>
  <c r="Q81" i="2" l="1"/>
  <c r="Q82" i="2" s="1"/>
  <c r="U83" i="2"/>
  <c r="Q88" i="2"/>
  <c r="G31" i="6" s="1"/>
  <c r="Q86" i="2"/>
  <c r="U86" i="2" s="1"/>
  <c r="J110" i="2"/>
  <c r="G36" i="6" s="1"/>
  <c r="U79" i="2"/>
  <c r="U80" i="2"/>
  <c r="G14" i="6"/>
  <c r="G22" i="6"/>
  <c r="U84" i="2"/>
  <c r="G26" i="6" l="1"/>
  <c r="U81" i="2"/>
  <c r="Q90" i="2"/>
  <c r="U90" i="2" s="1"/>
  <c r="U88" i="2"/>
  <c r="U82" i="2"/>
  <c r="G18" i="6"/>
  <c r="U115" i="2" l="1"/>
  <c r="R75" i="4" s="1"/>
</calcChain>
</file>

<file path=xl/sharedStrings.xml><?xml version="1.0" encoding="utf-8"?>
<sst xmlns="http://schemas.openxmlformats.org/spreadsheetml/2006/main" count="2581" uniqueCount="775">
  <si>
    <t>Rock Coring</t>
  </si>
  <si>
    <t>a. Labor Costs</t>
  </si>
  <si>
    <t>Audited Wage Rate</t>
  </si>
  <si>
    <t>Hr/day</t>
  </si>
  <si>
    <t>OT Rate</t>
  </si>
  <si>
    <t>Sub-Total</t>
  </si>
  <si>
    <t>Driller</t>
  </si>
  <si>
    <t>Helper</t>
  </si>
  <si>
    <t>per day</t>
  </si>
  <si>
    <t>b. Personnel Expenses</t>
  </si>
  <si>
    <t>Men</t>
  </si>
  <si>
    <t>Per-Diem</t>
  </si>
  <si>
    <t>Dbl Occupancy</t>
  </si>
  <si>
    <t>Rooms</t>
  </si>
  <si>
    <t>Cost</t>
  </si>
  <si>
    <t>Factor</t>
  </si>
  <si>
    <t>Miles/day</t>
  </si>
  <si>
    <t>Mileage</t>
  </si>
  <si>
    <t># Trucks</t>
  </si>
  <si>
    <t>Cost/Hr</t>
  </si>
  <si>
    <t>Hr/Day</t>
  </si>
  <si>
    <t># Pumps</t>
  </si>
  <si>
    <t>Total</t>
  </si>
  <si>
    <t>Production Rates</t>
  </si>
  <si>
    <t>Rock Sounding</t>
  </si>
  <si>
    <t>Moisture Content</t>
  </si>
  <si>
    <t>Bag Sample</t>
  </si>
  <si>
    <t>Standard Penetration Test</t>
  </si>
  <si>
    <t>Thin-Walled Tube Sample</t>
  </si>
  <si>
    <t>Field Vane Shear Test</t>
  </si>
  <si>
    <t>Cased Observation Well</t>
  </si>
  <si>
    <t>Hole for SI Casing</t>
  </si>
  <si>
    <t>$$/Foot</t>
  </si>
  <si>
    <t xml:space="preserve">Caps </t>
  </si>
  <si>
    <t>1 per 10'</t>
  </si>
  <si>
    <t>per hour</t>
  </si>
  <si>
    <t>Avg. Depth</t>
  </si>
  <si>
    <t xml:space="preserve">Labor </t>
  </si>
  <si>
    <t>Time</t>
  </si>
  <si>
    <t>Drill Cost</t>
  </si>
  <si>
    <t>Labor</t>
  </si>
  <si>
    <t># Boxes</t>
  </si>
  <si>
    <t>Sealing Bore Holes</t>
  </si>
  <si>
    <t>Cost/Ft.</t>
  </si>
  <si>
    <t>Fixed Fee</t>
  </si>
  <si>
    <t>Local Governments</t>
  </si>
  <si>
    <t>Education Institutions</t>
  </si>
  <si>
    <t>Railroads</t>
  </si>
  <si>
    <t>Park Services</t>
  </si>
  <si>
    <t>Corps of Engineers</t>
  </si>
  <si>
    <t># Holes</t>
  </si>
  <si>
    <t>$$</t>
  </si>
  <si>
    <t>51-150</t>
  </si>
  <si>
    <t>151-300</t>
  </si>
  <si>
    <t>300+</t>
  </si>
  <si>
    <t>Rate</t>
  </si>
  <si>
    <t>Sub-Cost</t>
  </si>
  <si>
    <t>Subtotal</t>
  </si>
  <si>
    <t>Dozer</t>
  </si>
  <si>
    <t>per foot</t>
  </si>
  <si>
    <t>per sample</t>
  </si>
  <si>
    <t>per test</t>
  </si>
  <si>
    <t>Region 2</t>
  </si>
  <si>
    <t>per well</t>
  </si>
  <si>
    <t>Hr/Parcels</t>
  </si>
  <si>
    <t># Parcels</t>
  </si>
  <si>
    <t>Pavement Cores</t>
  </si>
  <si>
    <t>Hrs</t>
  </si>
  <si>
    <t>Geologist</t>
  </si>
  <si>
    <t xml:space="preserve">Visual Inspection </t>
  </si>
  <si>
    <t>Hr/Test</t>
  </si>
  <si>
    <t># Tests</t>
  </si>
  <si>
    <t>Lab Tech</t>
  </si>
  <si>
    <t>Project Engineer</t>
  </si>
  <si>
    <t>Project Manager</t>
  </si>
  <si>
    <t>LRFD</t>
  </si>
  <si>
    <t>Hr/Sheet</t>
  </si>
  <si>
    <t># Sheets</t>
  </si>
  <si>
    <t>Drafting Technician</t>
  </si>
  <si>
    <t>Roadway Boring Plan</t>
  </si>
  <si>
    <t>Review Previous Information and Mapping</t>
  </si>
  <si>
    <t>Culvert Boring Plan (2.0 Hrs per Culvert)</t>
  </si>
  <si>
    <t>Bridge Boring Plan (4.0 Hrs per Bridge)</t>
  </si>
  <si>
    <t>Hours</t>
  </si>
  <si>
    <t>Sub-total</t>
  </si>
  <si>
    <t>Wall Boring Plan (3.0 Hrs per Wall)</t>
  </si>
  <si>
    <t>Roadway Plan Review</t>
  </si>
  <si>
    <t>Culvert Plan Review (0.5 Hrs per Culvert)</t>
  </si>
  <si>
    <t>Bridge Plan Review (1.0 Hrs per Bridge)</t>
  </si>
  <si>
    <t>Wall Plan Review (1.0 Hrs. per Wall)</t>
  </si>
  <si>
    <t>Mile/Trip</t>
  </si>
  <si>
    <t>Per Meeting</t>
  </si>
  <si>
    <t>Layout and Pickup of Cores</t>
  </si>
  <si>
    <t>(0.5 Hr per section)</t>
  </si>
  <si>
    <t>Structure Testing and Analysis Requests</t>
  </si>
  <si>
    <t>Develop Geotechnical Notes</t>
  </si>
  <si>
    <t xml:space="preserve">Design Team Interaction and project </t>
  </si>
  <si>
    <t>Review Prior to Meetings</t>
  </si>
  <si>
    <t>Develop Roadway Report</t>
  </si>
  <si>
    <t>Evaluate Cut Slopes</t>
  </si>
  <si>
    <t>(2 Hrs per section)</t>
  </si>
  <si>
    <t>Review Geologic Mapping</t>
  </si>
  <si>
    <t>Report Development of Alignment</t>
  </si>
  <si>
    <t>Total Hours of 1 and 2 X 20%</t>
  </si>
  <si>
    <t xml:space="preserve"> </t>
  </si>
  <si>
    <t xml:space="preserve">Flat Bed Truck </t>
  </si>
  <si>
    <t>Miles</t>
  </si>
  <si>
    <t>Pallets</t>
  </si>
  <si>
    <t>40 boxes per pallet</t>
  </si>
  <si>
    <t>Cost Per</t>
  </si>
  <si>
    <t>Lump Sum</t>
  </si>
  <si>
    <t>Audited Rate</t>
  </si>
  <si>
    <t>Tabulation Sheet</t>
  </si>
  <si>
    <t>Unit Price</t>
  </si>
  <si>
    <t># of Units</t>
  </si>
  <si>
    <t># Nights</t>
  </si>
  <si>
    <t>Page Total</t>
  </si>
  <si>
    <t>per tube</t>
  </si>
  <si>
    <t>per analysis</t>
  </si>
  <si>
    <t># Samples</t>
  </si>
  <si>
    <t>Estimate Total</t>
  </si>
  <si>
    <t>Sheet Total</t>
  </si>
  <si>
    <t xml:space="preserve">CLASSIFICATIONS AND PERCENTAGES </t>
  </si>
  <si>
    <t>COUNTY</t>
  </si>
  <si>
    <t>CONSULTANT</t>
  </si>
  <si>
    <t>PROJECT</t>
  </si>
  <si>
    <t>ITEM NO.</t>
  </si>
  <si>
    <t>POSITION</t>
  </si>
  <si>
    <t>AVG.</t>
  </si>
  <si>
    <t xml:space="preserve">             ITEM</t>
  </si>
  <si>
    <t xml:space="preserve">              ITEM</t>
  </si>
  <si>
    <t xml:space="preserve">               ITEM</t>
  </si>
  <si>
    <t xml:space="preserve">          ITEM</t>
  </si>
  <si>
    <t xml:space="preserve">RATE </t>
  </si>
  <si>
    <t>TOTAL</t>
  </si>
  <si>
    <t>Laboratory Testing:  Analysis and Review</t>
  </si>
  <si>
    <t>KYTC Published Rates</t>
  </si>
  <si>
    <t>Per Diem</t>
  </si>
  <si>
    <t>Lodging</t>
  </si>
  <si>
    <t>per night</t>
  </si>
  <si>
    <t>4 X 4 Pickup Mileage</t>
  </si>
  <si>
    <t>per mile</t>
  </si>
  <si>
    <t>KYTC</t>
  </si>
  <si>
    <t>KYTC Mileage Rate</t>
  </si>
  <si>
    <t>KENTUCKY TRANSPORTATION CABINET</t>
  </si>
  <si>
    <t>Division of Structural Design</t>
  </si>
  <si>
    <t>Geotechnical Branch</t>
  </si>
  <si>
    <t>UNIT COST ITEMS FOR GEOTECHNICAL SERVICES</t>
  </si>
  <si>
    <t>MARS #</t>
  </si>
  <si>
    <t>REGION #</t>
  </si>
  <si>
    <t>RANK</t>
  </si>
  <si>
    <t>ESTIMATE #</t>
  </si>
  <si>
    <t>UNIT PRICE</t>
  </si>
  <si>
    <t>$</t>
  </si>
  <si>
    <t>x</t>
  </si>
  <si>
    <t>=</t>
  </si>
  <si>
    <t>lump sum</t>
  </si>
  <si>
    <t>per invoice</t>
  </si>
  <si>
    <t>per location</t>
  </si>
  <si>
    <t>per sheet</t>
  </si>
  <si>
    <t>per meeting</t>
  </si>
  <si>
    <t>TOTAL THIS ESTIMATE</t>
  </si>
  <si>
    <t>ACCUMULATED TOTAL ESTIMATES</t>
  </si>
  <si>
    <t>THROUGH</t>
  </si>
  <si>
    <t>FIRM NAME</t>
  </si>
  <si>
    <t>SIGNED</t>
  </si>
  <si>
    <t>DATE</t>
  </si>
  <si>
    <t>TC 66-521</t>
  </si>
  <si>
    <t>Rev. 7/08</t>
  </si>
  <si>
    <t>DRILL REGION</t>
  </si>
  <si>
    <t>Production Rates Region 3</t>
  </si>
  <si>
    <t>Production Rates Region 2</t>
  </si>
  <si>
    <t>Production Rates Region 1</t>
  </si>
  <si>
    <t>ESTIMATED WORK END DATE</t>
  </si>
  <si>
    <t>ESTIMATED WORK BEGIN DATE</t>
  </si>
  <si>
    <t>MIDDLE OF WORK DATE</t>
  </si>
  <si>
    <t>FYE DATE OF AUDITED RATES</t>
  </si>
  <si>
    <t>ESSCALATION PER YEAR</t>
  </si>
  <si>
    <t xml:space="preserve">ALLOWABLE ESCALATION </t>
  </si>
  <si>
    <t>ESC</t>
  </si>
  <si>
    <t>CADD Technician</t>
  </si>
  <si>
    <t>Drill Crew Assistant</t>
  </si>
  <si>
    <t>Engineering Technician</t>
  </si>
  <si>
    <t>Senior Engineer</t>
  </si>
  <si>
    <t>OVERHEAD RATE</t>
  </si>
  <si>
    <t>LOADED</t>
  </si>
  <si>
    <t>Senior Geologist</t>
  </si>
  <si>
    <t>Administrative Assistant</t>
  </si>
  <si>
    <t>per box</t>
  </si>
  <si>
    <t>per week</t>
  </si>
  <si>
    <t># days</t>
  </si>
  <si>
    <t xml:space="preserve">Lodging </t>
  </si>
  <si>
    <t>Meals</t>
  </si>
  <si>
    <t>per trip</t>
  </si>
  <si>
    <t>per day/per person</t>
  </si>
  <si>
    <t>Feet logged in 8 hrs</t>
  </si>
  <si>
    <t>Develop Structure Reports</t>
  </si>
  <si>
    <t>per day\</t>
  </si>
  <si>
    <t>per person</t>
  </si>
  <si>
    <t>per project</t>
  </si>
  <si>
    <t>Director of Structural Design</t>
  </si>
  <si>
    <t>correspondence</t>
  </si>
  <si>
    <t>per report</t>
  </si>
  <si>
    <t>TC 66-204</t>
  </si>
  <si>
    <t>REV 6/07</t>
  </si>
  <si>
    <t xml:space="preserve">    TABULATION OF QUANTITIES FOR INVOICES</t>
  </si>
  <si>
    <t>County</t>
  </si>
  <si>
    <t>Region #</t>
  </si>
  <si>
    <t>Rank #</t>
  </si>
  <si>
    <t>Agreement #</t>
  </si>
  <si>
    <t>Estimate #</t>
  </si>
  <si>
    <t>Item #</t>
  </si>
  <si>
    <t>HOLE NO.</t>
  </si>
  <si>
    <t>STATION</t>
  </si>
  <si>
    <t>OFFSET</t>
  </si>
  <si>
    <t>ROCK CORING</t>
  </si>
  <si>
    <t>ROCK CORING ON FLOATING EQUIPMENT</t>
  </si>
  <si>
    <t>ROCK SOUNDING</t>
  </si>
  <si>
    <t>ROCK SOUNDING ON FLOATING EQUIPMENT</t>
  </si>
  <si>
    <t xml:space="preserve">VISUAL INSPECTION AND LOGGING ROCK EXPOSURES </t>
  </si>
  <si>
    <t>BAG SAMPLE</t>
  </si>
  <si>
    <t>STANDARD PENETRATION TEST</t>
  </si>
  <si>
    <t>STANDARD PENETRATION TEST ON FLOATING EQUIPMENT</t>
  </si>
  <si>
    <t>THIN-WALLED TUBE SAMPLE</t>
  </si>
  <si>
    <t>THIN-WALLED TUBE SAMPLE ON FLOATING EQUIPMENT</t>
  </si>
  <si>
    <t>FIELD VANE SHEAR TEST</t>
  </si>
  <si>
    <t>FIELD VANE SHEAR TEST ON FLOATING EQUIPMENT</t>
  </si>
  <si>
    <t>CASED OBSERVATION WELL</t>
  </si>
  <si>
    <t>DRILL HOLE FOR SLOPE INCLINOMETER CASING</t>
  </si>
  <si>
    <t>PAVEMENT CORES</t>
  </si>
  <si>
    <t>GROUTING INTERVALS 6" AUGER</t>
  </si>
  <si>
    <t>Sheet</t>
  </si>
  <si>
    <t>This Estimate</t>
  </si>
  <si>
    <t>All Estimates</t>
  </si>
  <si>
    <t>TABULATION OF QUANTITIES FOR INVOICES</t>
  </si>
  <si>
    <t>GROUTING INTERVALS 4" AUGER</t>
  </si>
  <si>
    <t>GROUTING INTERVALS ROCK CORE</t>
  </si>
  <si>
    <t>MOISTURE CONTENT SAMPLE</t>
  </si>
  <si>
    <t>MOISTURE CONTENT TEST</t>
  </si>
  <si>
    <t>LOGGING ROCK CORE</t>
  </si>
  <si>
    <t>SOIL CLASSIFICATION</t>
  </si>
  <si>
    <t>WASH AND SIEVE GRADATIONS</t>
  </si>
  <si>
    <t>MOISTURE / DENSITY, CBR, SOIL CLASSIFICATION</t>
  </si>
  <si>
    <t>MOISTURE / DENSITY TEST</t>
  </si>
  <si>
    <t>SLAKE DURABILITY AND JAR SLAKE TEST</t>
  </si>
  <si>
    <t>UNCONFINED COMPRESSION TEST ON SOIL</t>
  </si>
  <si>
    <t>UNCONFINED COMPRESSION TEST ON ROCK</t>
  </si>
  <si>
    <t>ONE-DIMENSIONAL CONSOLIDATION TEST</t>
  </si>
  <si>
    <t>CONSOLIDATED-UNDRAINED TRIAXIAL TEST</t>
  </si>
  <si>
    <t>UNCONSOLIDATED-UNDRAINED TRIAXIAL TEST</t>
  </si>
  <si>
    <t>SETTLEMENT ANALYSES</t>
  </si>
  <si>
    <t>WAVE EQUATION DRIVEABILITY ANALYSES</t>
  </si>
  <si>
    <t>NEGATIVE SKIN FRICTION ANALYSES</t>
  </si>
  <si>
    <t>BEARING CAPACITY ANALYSES</t>
  </si>
  <si>
    <t>RETAINING WALL ANALYSES</t>
  </si>
  <si>
    <t>DOZER WORKING TIME</t>
  </si>
  <si>
    <t>TRACKHOE WORKING TIME</t>
  </si>
  <si>
    <t xml:space="preserve"> Geotechnical Branch</t>
  </si>
  <si>
    <t xml:space="preserve"> Rock Core Floating Equipment</t>
  </si>
  <si>
    <t xml:space="preserve"> Rock Coring </t>
  </si>
  <si>
    <t xml:space="preserve"> Rock Sounding</t>
  </si>
  <si>
    <t xml:space="preserve"> Rock Sounding Floating Equipment</t>
  </si>
  <si>
    <t xml:space="preserve"> Standard Penetration Test</t>
  </si>
  <si>
    <t xml:space="preserve"> SPT on Floating Equipment</t>
  </si>
  <si>
    <t xml:space="preserve"> Thin-Walled Tube Sample</t>
  </si>
  <si>
    <t xml:space="preserve"> Field Vane Shear Test</t>
  </si>
  <si>
    <t xml:space="preserve"> Field Vane Shear Test on Floating</t>
  </si>
  <si>
    <t xml:space="preserve"> Cased Observation Well</t>
  </si>
  <si>
    <t xml:space="preserve"> Drill Hole for Slope Inclinometer Casing</t>
  </si>
  <si>
    <t xml:space="preserve"> Pavement Cores</t>
  </si>
  <si>
    <t xml:space="preserve"> Grouting Intervals, 6 Inch Auger</t>
  </si>
  <si>
    <t xml:space="preserve"> Grouting Intervals, 4 Inch Auger</t>
  </si>
  <si>
    <t xml:space="preserve"> Grouting Intervals, Rock Core</t>
  </si>
  <si>
    <t xml:space="preserve"> Moisture Content Sample</t>
  </si>
  <si>
    <t xml:space="preserve"> Bag Sample</t>
  </si>
  <si>
    <t xml:space="preserve"> Visual Inspection and Logging</t>
  </si>
  <si>
    <t xml:space="preserve"> Logging Cores (250 ft per 8 hrs)</t>
  </si>
  <si>
    <t xml:space="preserve"> Site Reviews Travel</t>
  </si>
  <si>
    <t xml:space="preserve"> Site Reviews Mileage</t>
  </si>
  <si>
    <t xml:space="preserve"> Publication of Reports</t>
  </si>
  <si>
    <t xml:space="preserve"> Report Writing</t>
  </si>
  <si>
    <t xml:space="preserve"> Drafting</t>
  </si>
  <si>
    <t xml:space="preserve"> Interim Meetings</t>
  </si>
  <si>
    <t xml:space="preserve"> Rock Core Meeting</t>
  </si>
  <si>
    <t xml:space="preserve"> Local Meetings</t>
  </si>
  <si>
    <t xml:space="preserve"> Preliminary Plans</t>
  </si>
  <si>
    <t xml:space="preserve"> Guardrail Removal</t>
  </si>
  <si>
    <t xml:space="preserve"> Subcontracted Traffic Control</t>
  </si>
  <si>
    <t xml:space="preserve"> Traffic Control (In-House)</t>
  </si>
  <si>
    <t xml:space="preserve"> Reclamation  :  Activity</t>
  </si>
  <si>
    <t xml:space="preserve"> Reclamation  :  Material Cost</t>
  </si>
  <si>
    <t xml:space="preserve"> Towboat and /or Barge &amp; crew</t>
  </si>
  <si>
    <t xml:space="preserve"> Weekly Mobilization</t>
  </si>
  <si>
    <t xml:space="preserve"> Mobilization/Demobilization of</t>
  </si>
  <si>
    <t xml:space="preserve"> Mobilization/Demobilization of </t>
  </si>
  <si>
    <t xml:space="preserve"> Mobilization/Demobilization of Drill Eq.</t>
  </si>
  <si>
    <t xml:space="preserve"> Water Hauling</t>
  </si>
  <si>
    <t xml:space="preserve"> Dozer Working Time</t>
  </si>
  <si>
    <t xml:space="preserve"> Retaining Wall Analysis</t>
  </si>
  <si>
    <t xml:space="preserve"> Bearing Capacity Analysis</t>
  </si>
  <si>
    <t xml:space="preserve"> Negative Skin Friction Analysis</t>
  </si>
  <si>
    <t xml:space="preserve"> Deep Foundation Analysis</t>
  </si>
  <si>
    <t xml:space="preserve"> Settlement Analysis</t>
  </si>
  <si>
    <t xml:space="preserve"> Slope Stability Analysis</t>
  </si>
  <si>
    <t xml:space="preserve"> Falling Head Permeability Test</t>
  </si>
  <si>
    <t xml:space="preserve"> Constant Head Permeability Test</t>
  </si>
  <si>
    <t xml:space="preserve"> Direct Shear Test  (Large Scale)</t>
  </si>
  <si>
    <t xml:space="preserve"> Direct Shear Test</t>
  </si>
  <si>
    <t xml:space="preserve"> Remolding Sample for </t>
  </si>
  <si>
    <t xml:space="preserve"> Resilient Modulus Test</t>
  </si>
  <si>
    <t xml:space="preserve"> CU Triaxial Test  (Large Scale) with</t>
  </si>
  <si>
    <t xml:space="preserve"> CU Triaxial Test with</t>
  </si>
  <si>
    <t xml:space="preserve"> One Dimensional Consolidation</t>
  </si>
  <si>
    <t xml:space="preserve"> UU Triaxial Test</t>
  </si>
  <si>
    <t xml:space="preserve"> Unconfined Compression Test</t>
  </si>
  <si>
    <t xml:space="preserve"> Slake Durability Index and Jar Slake Test</t>
  </si>
  <si>
    <t xml:space="preserve"> Moisture Density</t>
  </si>
  <si>
    <t xml:space="preserve"> Moisture Density, CBR, and</t>
  </si>
  <si>
    <t xml:space="preserve"> Soil Classification</t>
  </si>
  <si>
    <t xml:space="preserve"> Moisture Content Test</t>
  </si>
  <si>
    <t xml:space="preserve"> Undisturbed Tube Extraction</t>
  </si>
  <si>
    <t xml:space="preserve">      Company Owned Dozer or Track Hoe</t>
  </si>
  <si>
    <t xml:space="preserve">      Subcontracted Dozer or Track Hoe</t>
  </si>
  <si>
    <t xml:space="preserve">      Company Owned Floating Eq.</t>
  </si>
  <si>
    <t xml:space="preserve">      (Subcontracted)</t>
  </si>
  <si>
    <t xml:space="preserve">      (In-House)</t>
  </si>
  <si>
    <t xml:space="preserve">      on Rock</t>
  </si>
  <si>
    <t xml:space="preserve">      on Cohesive Soil</t>
  </si>
  <si>
    <t xml:space="preserve">      on Granular Soil</t>
  </si>
  <si>
    <t xml:space="preserve">      Permeability or Triaxial Testing</t>
  </si>
  <si>
    <t xml:space="preserve">      Pore Pressure Measurements</t>
  </si>
  <si>
    <t xml:space="preserve">       on Soil</t>
  </si>
  <si>
    <t>Page 5 of 5</t>
  </si>
  <si>
    <t>Page 4 of 5</t>
  </si>
  <si>
    <t xml:space="preserve">      Rock Exposure</t>
  </si>
  <si>
    <t>CONSOLIDATED-UNDRAINED TRIAXIAL TEST (LARGE SCALE)</t>
  </si>
  <si>
    <t>RESILIENT MODULUS TEST</t>
  </si>
  <si>
    <t>UNDISTURBED TUBE EXTRACTION</t>
  </si>
  <si>
    <t>REMOLDING SAMPLE FOR PERMEABILITY OR TRAXIAL TESTING</t>
  </si>
  <si>
    <t>DIRECT SHEAR TEST</t>
  </si>
  <si>
    <t>DIRECT SHEAR TEST (LARGE SCALE)</t>
  </si>
  <si>
    <t>CONSTANT HEAD PERMEABILITY TEST ON GRANULAR SOIL</t>
  </si>
  <si>
    <t>FALLING HEAD PERMEABILITY ON COHESIVE SOIL</t>
  </si>
  <si>
    <t>FALLING HEAD PERMEABILITY TEST ON ROCK</t>
  </si>
  <si>
    <t>SLOPE STABILITY ANALYSIS</t>
  </si>
  <si>
    <t>DEEP FOUNDATION ANALYSIS</t>
  </si>
  <si>
    <t>WATER HAULING</t>
  </si>
  <si>
    <t>Page 4 of 4</t>
  </si>
  <si>
    <t>Page 3 of 4</t>
  </si>
  <si>
    <t>Page 2 of 4</t>
  </si>
  <si>
    <t xml:space="preserve">     Geotechnical Branch</t>
  </si>
  <si>
    <t xml:space="preserve">                                     Division of Structural Design           </t>
  </si>
  <si>
    <t xml:space="preserve">                                  KENTUCKY TRANSPORTATION CABINET             </t>
  </si>
  <si>
    <t xml:space="preserve">                          KENTUCKY TRANSPORTATION CABINET </t>
  </si>
  <si>
    <t xml:space="preserve">                           Division of Structural Design</t>
  </si>
  <si>
    <t xml:space="preserve">                      KENTUCKY TRANSPORTATION CABINET</t>
  </si>
  <si>
    <t xml:space="preserve">                       Division of Structural Design</t>
  </si>
  <si>
    <t xml:space="preserve">     Equipment</t>
  </si>
  <si>
    <t xml:space="preserve"> Thin Walled tubes on Floating</t>
  </si>
  <si>
    <t>Core Boxes</t>
  </si>
  <si>
    <t>Property Contacts</t>
  </si>
  <si>
    <t>Utility Coordination</t>
  </si>
  <si>
    <t xml:space="preserve"> GINT Production of Logs</t>
  </si>
  <si>
    <t xml:space="preserve"> Wash Gradation</t>
  </si>
  <si>
    <t>74. Drafting</t>
  </si>
  <si>
    <t>75. Report Writing</t>
  </si>
  <si>
    <t>70. Preliminary Plans</t>
  </si>
  <si>
    <t>71. Local Meetings</t>
  </si>
  <si>
    <t>72. Rock Core Meeting</t>
  </si>
  <si>
    <t>73. Interim Meetings</t>
  </si>
  <si>
    <t xml:space="preserve">76. Report Publication </t>
  </si>
  <si>
    <t>PRODUCTION OF GINT LOGS</t>
  </si>
  <si>
    <t>A. Labor Costs</t>
  </si>
  <si>
    <t>B. Personnel Expenses</t>
  </si>
  <si>
    <t>C. Equipment Costs</t>
  </si>
  <si>
    <t>B.  Personnel Expenses</t>
  </si>
  <si>
    <t>A.  Labor Costs</t>
  </si>
  <si>
    <t>A.   Labor Costs</t>
  </si>
  <si>
    <t>B.   Personnel Expenses</t>
  </si>
  <si>
    <t>C.   Equipment Costs</t>
  </si>
  <si>
    <t xml:space="preserve">           1)   Driller</t>
  </si>
  <si>
    <t xml:space="preserve">           2)   Helper</t>
  </si>
  <si>
    <t xml:space="preserve">           1)   Meals</t>
  </si>
  <si>
    <t xml:space="preserve">           2)   Lodging</t>
  </si>
  <si>
    <t xml:space="preserve">            1)   Driller</t>
  </si>
  <si>
    <t xml:space="preserve">            2)   Helper</t>
  </si>
  <si>
    <t xml:space="preserve">            1)   Meals</t>
  </si>
  <si>
    <t xml:space="preserve">            2)   Lodging</t>
  </si>
  <si>
    <t xml:space="preserve">            1)   Pickup</t>
  </si>
  <si>
    <t xml:space="preserve">            3)   Water Pump</t>
  </si>
  <si>
    <t xml:space="preserve">            2)   Drill</t>
  </si>
  <si>
    <t>C.   Equipment (Neglecting Cost of 3.c)</t>
  </si>
  <si>
    <t>D.   Cost of tube</t>
  </si>
  <si>
    <t>A.   Material Costs</t>
  </si>
  <si>
    <t>C.  Equipment (Neglecting Cost of 3.c)</t>
  </si>
  <si>
    <t>B.   Personnel Expenses- If Other than two man crew</t>
  </si>
  <si>
    <t>B.   Casing Installation</t>
  </si>
  <si>
    <t>D.   Materials (Cement)</t>
  </si>
  <si>
    <t xml:space="preserve">           1)   1" PVC Pipe</t>
  </si>
  <si>
    <t xml:space="preserve">           2)    Caps and Connectors</t>
  </si>
  <si>
    <t xml:space="preserve">           1)    Pipe Prep</t>
  </si>
  <si>
    <t xml:space="preserve">           1)    Dozer Operator</t>
  </si>
  <si>
    <t xml:space="preserve">                </t>
  </si>
  <si>
    <t xml:space="preserve">           1)    Meals</t>
  </si>
  <si>
    <t xml:space="preserve">           2)    Lodging</t>
  </si>
  <si>
    <t xml:space="preserve">C.   Equipment </t>
  </si>
  <si>
    <t xml:space="preserve">           1)   Operator</t>
  </si>
  <si>
    <t xml:space="preserve">           3)   7-day Reading</t>
  </si>
  <si>
    <t xml:space="preserve">           2)   Installation</t>
  </si>
  <si>
    <t xml:space="preserve">                                        </t>
  </si>
  <si>
    <t xml:space="preserve">           1)   Water Truck</t>
  </si>
  <si>
    <t>1)   4 X 4 Pickup</t>
  </si>
  <si>
    <t>2)   Personnel</t>
  </si>
  <si>
    <t xml:space="preserve">Projects in which the highway classification is defined as "Urban" will carry an escalation factor of 1.5.  The factor does </t>
  </si>
  <si>
    <t xml:space="preserve">not apply to the fixed fee.  A fixed fee of $1000.00 will apply on projects in which the following are defined as property </t>
  </si>
  <si>
    <t>owners or property managers.</t>
  </si>
  <si>
    <t>for each hole.  The following rates will be paid for this activity.</t>
  </si>
  <si>
    <t xml:space="preserve">A total of 5 man hours will be awarded for a highway classification of "Rural".  When the classification of "Urban" is </t>
  </si>
  <si>
    <t xml:space="preserve">determined, 10 man-hours will be awarded for Utility Coordination. </t>
  </si>
  <si>
    <t xml:space="preserve">per day/ </t>
  </si>
  <si>
    <t>79-81.   SITE REVIEWS</t>
  </si>
  <si>
    <t>78.   SITE REVIEWS</t>
  </si>
  <si>
    <t>77.   SITE REVIEWS</t>
  </si>
  <si>
    <t>69.   UTILITY COORDINATION</t>
  </si>
  <si>
    <t>68.   PROPERY CONTACTS</t>
  </si>
  <si>
    <t>67.   CORE BOXES</t>
  </si>
  <si>
    <t>66.   DELIVERY of CORES to KYTC</t>
  </si>
  <si>
    <t>62.   TRAFFIC CONTROL</t>
  </si>
  <si>
    <t>60.   RECLAMATION</t>
  </si>
  <si>
    <t>57.   WEEKLY MOBILIZATION</t>
  </si>
  <si>
    <t>51.   WATER HAULING</t>
  </si>
  <si>
    <r>
      <t xml:space="preserve">50.   TRACKHOLE WORKING TIME  </t>
    </r>
    <r>
      <rPr>
        <b/>
        <sz val="10"/>
        <rFont val="Arial"/>
        <family val="2"/>
      </rPr>
      <t>(Company Owned)</t>
    </r>
  </si>
  <si>
    <r>
      <t>49.   DOZER WORKING TIME</t>
    </r>
    <r>
      <rPr>
        <b/>
        <sz val="10"/>
        <rFont val="Arial"/>
        <family val="2"/>
      </rPr>
      <t xml:space="preserve">  (Company Owned)</t>
    </r>
  </si>
  <si>
    <t>21.   PRODUCTION of GINT LOGS</t>
  </si>
  <si>
    <t>18.   BAG SAMPLE</t>
  </si>
  <si>
    <r>
      <t xml:space="preserve">17.   MOISTURE CONTENT SAMPLE </t>
    </r>
    <r>
      <rPr>
        <b/>
        <sz val="10"/>
        <rFont val="Arial"/>
        <family val="2"/>
      </rPr>
      <t xml:space="preserve"> (Includes All Items Covered in Geotechnical Manual Concerning Profile Borings)</t>
    </r>
  </si>
  <si>
    <t>16.   GROUTING INTERVALS ROCK CORE</t>
  </si>
  <si>
    <t>15.   GROUTING INTERVALS 4" AUGERS</t>
  </si>
  <si>
    <t>14.   GROUTING INTERVALS 6" AUGERS</t>
  </si>
  <si>
    <t>13.   PAVEMENT CORES</t>
  </si>
  <si>
    <t>12.   HOLE for SI CASING</t>
  </si>
  <si>
    <t>11.   CASED OBSERVATION WELL</t>
  </si>
  <si>
    <t>9.   FIELD VANE SHEAR TEST</t>
  </si>
  <si>
    <t>7.   THIN-WALLED TUBE SAMPLE</t>
  </si>
  <si>
    <t>5.   STANDARD PENETRATION TEST</t>
  </si>
  <si>
    <t>3.   ROCK SOUNDING</t>
  </si>
  <si>
    <t>1.   ROCK CORING</t>
  </si>
  <si>
    <t xml:space="preserve">   Daily Costs</t>
  </si>
  <si>
    <t xml:space="preserve">All testing activities should be entered in the appropiate GINT files.  The following rates will </t>
  </si>
  <si>
    <t>be paid for this activity.  This will be based on the number of tubes, SPT's, and bag samples.</t>
  </si>
  <si>
    <t>yes</t>
  </si>
  <si>
    <t>Drill Hourly Rate</t>
  </si>
  <si>
    <t>Water Pump Hourly Rate</t>
  </si>
  <si>
    <t>Heavy Equipment</t>
  </si>
  <si>
    <t>1.  Rock Coring</t>
  </si>
  <si>
    <t>2.  Rock Core Floating Equipment</t>
  </si>
  <si>
    <t>3.  Rock Sounding</t>
  </si>
  <si>
    <t>4.  Rock Sounding Floating Equipment</t>
  </si>
  <si>
    <t>5.  Standard Penetration Test</t>
  </si>
  <si>
    <t>6.  SPT on Floating Equipment</t>
  </si>
  <si>
    <t>7.  Thin-Walled Tube Sample</t>
  </si>
  <si>
    <t>8.  Thin Walled tubes on Floating Equipment</t>
  </si>
  <si>
    <t>9.  Field Vane Shear Test</t>
  </si>
  <si>
    <t>10.  Field Vane Shear Test on Floating Eq.</t>
  </si>
  <si>
    <t>11.  Cased Observation Well</t>
  </si>
  <si>
    <t>12.  Hole for SI Casing</t>
  </si>
  <si>
    <t>13.  Pavement Cores</t>
  </si>
  <si>
    <t>14.  Grouting Interval 6" Augers</t>
  </si>
  <si>
    <t>15.  Grouting Interval 4" Augers</t>
  </si>
  <si>
    <t>16.  Grouting Interval Rock Core</t>
  </si>
  <si>
    <t>17.  Moisture Content Sample</t>
  </si>
  <si>
    <t>18.  Bag Sample</t>
  </si>
  <si>
    <t>21.  Production of GINT Logs</t>
  </si>
  <si>
    <t>49.  Dozer Working Time</t>
  </si>
  <si>
    <t>51.  Water Hauling</t>
  </si>
  <si>
    <t>57.  Weekly Mobilization</t>
  </si>
  <si>
    <t>60.  Reclamation</t>
  </si>
  <si>
    <t>62.  Traffic Control</t>
  </si>
  <si>
    <t>66.  Delivery of Cores to KYTC</t>
  </si>
  <si>
    <t>67.  Core Boxes</t>
  </si>
  <si>
    <t>68.  Property Contacts</t>
  </si>
  <si>
    <t>69.  Utility Coordination</t>
  </si>
  <si>
    <t>77.  Site Reviews Travel</t>
  </si>
  <si>
    <t>78.  Site Reviews Mileage</t>
  </si>
  <si>
    <t>79.  Site Reviews Project Mgr</t>
  </si>
  <si>
    <t>80.  Site Reviews Project Eng</t>
  </si>
  <si>
    <t>81.  Site Reviews Geologist</t>
  </si>
  <si>
    <t>DAILY COSTS</t>
  </si>
  <si>
    <t>19.  Visual Inspection and Logging Rock Exposure</t>
  </si>
  <si>
    <t>20.  Logging Cores</t>
  </si>
  <si>
    <t xml:space="preserve">22.  Undisturbed Tube Extraction </t>
  </si>
  <si>
    <t>23.  Moisture Content Test</t>
  </si>
  <si>
    <t>24.  Soil Classification</t>
  </si>
  <si>
    <t xml:space="preserve">25.  Wash Gradation </t>
  </si>
  <si>
    <t>26.  Moisture Density, CBR, and Soil Classification</t>
  </si>
  <si>
    <t>27.  Moisture Density</t>
  </si>
  <si>
    <t>28.  Slake Durability Index and Jar Slake Test</t>
  </si>
  <si>
    <t>30.  Unconfined Compression Test on Soil</t>
  </si>
  <si>
    <t>29.  Unconfined Compression Test on Rock</t>
  </si>
  <si>
    <t>31.  UU Triaxial Test</t>
  </si>
  <si>
    <t xml:space="preserve">32.  One Dimensional Consolidation </t>
  </si>
  <si>
    <t>33.  CU Triaxial Test with Pore Pressure Measurements</t>
  </si>
  <si>
    <t>34.  CU Triaxial Test with Pore Pressure Measurements (Large Scale)</t>
  </si>
  <si>
    <t>36.  Remolding Sample for Permeability or Triaxial Testing</t>
  </si>
  <si>
    <t>35.  Resilient Modulus Test</t>
  </si>
  <si>
    <t>37.  Direct Shear Test</t>
  </si>
  <si>
    <t>38.  Direct Shear Test (Large Scale)</t>
  </si>
  <si>
    <t>39.  Constant Head Permeability Test on Granular Soil</t>
  </si>
  <si>
    <t>40.  Falling Head Permeability Test on Cohesive Soil</t>
  </si>
  <si>
    <t>41.  Falling Head Permeability Test on Rock</t>
  </si>
  <si>
    <t>42.  Slope Stability Analysis</t>
  </si>
  <si>
    <t>44.  Deep Foundation Analysis</t>
  </si>
  <si>
    <t>43.  Settlement Analysis</t>
  </si>
  <si>
    <t>45.  Wave Equation Driveability</t>
  </si>
  <si>
    <t>46.  Negative Skin Friction Analysis</t>
  </si>
  <si>
    <t>47.  Bearing Capacity Analysis</t>
  </si>
  <si>
    <t>48.  Retaining Wall Analysis</t>
  </si>
  <si>
    <t xml:space="preserve">82.  GINT Testing </t>
  </si>
  <si>
    <t>C.  Equipment Costs</t>
  </si>
  <si>
    <t xml:space="preserve">            1)  Geologist</t>
  </si>
  <si>
    <t xml:space="preserve">           </t>
  </si>
  <si>
    <t xml:space="preserve">            2)  Helper</t>
  </si>
  <si>
    <t xml:space="preserve">          </t>
  </si>
  <si>
    <t xml:space="preserve">            1)  Meals</t>
  </si>
  <si>
    <t xml:space="preserve">            2)  Lodging</t>
  </si>
  <si>
    <t xml:space="preserve">            1)  Pickup</t>
  </si>
  <si>
    <t>19.  VISUAL INSPECTION and LOGGING ROCK EXPOSURE</t>
  </si>
  <si>
    <t>23.  MOISTURE CONTENT TEST</t>
  </si>
  <si>
    <t xml:space="preserve">22.  UNDISTURBED TUBE EXTRACTION </t>
  </si>
  <si>
    <t>20.  LOGGING CORES</t>
  </si>
  <si>
    <t>24.  SOIL CLASSIFICATION</t>
  </si>
  <si>
    <t>25.  WASH GRADATION</t>
  </si>
  <si>
    <t>26.  MOISTURE DENSITY, CBR, &amp; SOIL CLASSIFICATION</t>
  </si>
  <si>
    <t>27.  MOISTURE DENSITY</t>
  </si>
  <si>
    <t>28.  SLAKE DURABILITY INDEX and JAR SLAKE TEST</t>
  </si>
  <si>
    <t>29.  UNCONFINED COMPRESSION TEST ON ROCK</t>
  </si>
  <si>
    <t>30.  UNCONFINED COMPRESSION TEST ON SOIL</t>
  </si>
  <si>
    <t>31.  UU TRIAXIAL TEST</t>
  </si>
  <si>
    <t>32.  ONE DINENSIONAL CONSOLIDATOIN</t>
  </si>
  <si>
    <t>33.  CU TRIAXIAL TEST with PORE PRESSURE MEASUREMENTS</t>
  </si>
  <si>
    <t>34.  CU TRIAXIAL TEST with PORE PRESSURE MEASUREMENTS (LARGE SCALE)</t>
  </si>
  <si>
    <t>35.  RESILIENT MODULUS TEST</t>
  </si>
  <si>
    <t>36.  REMOLDING SAMPLE for PERMEABILITY or TRIAXIAL TESTING</t>
  </si>
  <si>
    <t>38.  DIRECT SHEAR TEST (LARGE SCALE)</t>
  </si>
  <si>
    <t>37.  DIRECT SHEAR TEST</t>
  </si>
  <si>
    <t>39.  CONSTANT HEAD PERMEABILITY TEST ON GRANULAR SOIL</t>
  </si>
  <si>
    <t>40.  FALLING HEAD PERMEABILITY TEST ON COHESIVE SOIL</t>
  </si>
  <si>
    <t>41.  FALLING HEAD PERMEABILITY TEST ON ROCK</t>
  </si>
  <si>
    <t>42.  SLOPE STABILITY ANALYSIS</t>
  </si>
  <si>
    <t xml:space="preserve">   </t>
  </si>
  <si>
    <t xml:space="preserve"> Audited Wage Rate</t>
  </si>
  <si>
    <t xml:space="preserve">       Geologist</t>
  </si>
  <si>
    <t xml:space="preserve">  1)  Laboratory Technician </t>
  </si>
  <si>
    <t xml:space="preserve">   1)  Laboratory Technician </t>
  </si>
  <si>
    <t xml:space="preserve">  </t>
  </si>
  <si>
    <t xml:space="preserve">  1)  Project Engineer</t>
  </si>
  <si>
    <t xml:space="preserve">  2)  Project Manager</t>
  </si>
  <si>
    <t>43.  SETTLEMENT ANALYSIS</t>
  </si>
  <si>
    <t>44.  DEEP FOUNDATION ANALYSIS</t>
  </si>
  <si>
    <t>45.  WAVE EQUATION DRIVEABILITY</t>
  </si>
  <si>
    <t>46.  NEGATIVE SKIN FRICTION ANALYSIS</t>
  </si>
  <si>
    <t>47.  BEARING CAPACITY ANALYSIS</t>
  </si>
  <si>
    <t>48.  RETAINING WALL ANALYSIS</t>
  </si>
  <si>
    <t>82.  GINT TESTING</t>
  </si>
  <si>
    <t>70.  PRELIMINARY PLANS</t>
  </si>
  <si>
    <t>72.  ROCK CORE MEETING</t>
  </si>
  <si>
    <t>74.  DRAFTING</t>
  </si>
  <si>
    <t>71.  LOCAL MEETINGS  (Conducted at Office or KYTC)</t>
  </si>
  <si>
    <t>73.  INTERIM MEETING  (Conducted within District and On-Site including Joint Meetings)</t>
  </si>
  <si>
    <t>3)  Drafting</t>
  </si>
  <si>
    <t>2)  Project Manager</t>
  </si>
  <si>
    <t>1)  Project Engineer</t>
  </si>
  <si>
    <t>4)  Administrative Services</t>
  </si>
  <si>
    <t xml:space="preserve">      </t>
  </si>
  <si>
    <t xml:space="preserve">1)  Drafting Technician </t>
  </si>
  <si>
    <t>4)  Drafting</t>
  </si>
  <si>
    <t>3)  Mileage</t>
  </si>
  <si>
    <t>2)  Project Engineer</t>
  </si>
  <si>
    <t>1)  Project Manager</t>
  </si>
  <si>
    <t>4)  Helper</t>
  </si>
  <si>
    <t>3)  Administrative Services</t>
  </si>
  <si>
    <t>5)  Mileage</t>
  </si>
  <si>
    <t>75.  REPORT WRITING</t>
  </si>
  <si>
    <t>1a.  Roadway</t>
  </si>
  <si>
    <t>1b.  Structures</t>
  </si>
  <si>
    <t>76. REPORT PUBLICATION  (3 bound copies as well as PDF copy and all electronic files)</t>
  </si>
  <si>
    <t>2)  Geologist</t>
  </si>
  <si>
    <t>3)  Project Manager</t>
  </si>
  <si>
    <t>Fixed</t>
  </si>
  <si>
    <t>Mobilization Administrative Fee</t>
  </si>
  <si>
    <t>Administration Fee</t>
  </si>
  <si>
    <t>Administrative Fee for Subcontracted Towboat/Barge</t>
  </si>
  <si>
    <t>per mile/crew</t>
  </si>
  <si>
    <t>Mobilization Administration Fee x No. of Crews</t>
  </si>
  <si>
    <t xml:space="preserve">      Company Owned Water Truck</t>
  </si>
  <si>
    <t>Guard Rail Removal</t>
  </si>
  <si>
    <t>DAYS</t>
  </si>
  <si>
    <t>HOURS</t>
  </si>
  <si>
    <t>TRIPS</t>
  </si>
  <si>
    <t>SHEETS</t>
  </si>
  <si>
    <t>MEETINGS</t>
  </si>
  <si>
    <t>Mobilization Administration Fee</t>
  </si>
  <si>
    <t>Rental Equipment</t>
  </si>
  <si>
    <r>
      <t xml:space="preserve">ITEM </t>
    </r>
    <r>
      <rPr>
        <b/>
        <i/>
        <sz val="12"/>
        <color indexed="8"/>
        <rFont val="Arial"/>
        <family val="2"/>
      </rPr>
      <t>#</t>
    </r>
  </si>
  <si>
    <t>LATERAL CAPACITY ESTIMATE, SINGLE ELEMENT</t>
  </si>
  <si>
    <t>LATERAL CAPACITY ESTIMATE, GROUP ELEMENT</t>
  </si>
  <si>
    <t>GROUP UPLIFT CAPACITY ESTIMATE</t>
  </si>
  <si>
    <t xml:space="preserve">Page  of </t>
  </si>
  <si>
    <t xml:space="preserve"> Group Uplift Capacity Estimate</t>
  </si>
  <si>
    <t xml:space="preserve"> Site Review Project Manager</t>
  </si>
  <si>
    <t xml:space="preserve"> Site Review Project Engineer</t>
  </si>
  <si>
    <t xml:space="preserve"> Site Review Geologist</t>
  </si>
  <si>
    <t xml:space="preserve"> GINT Testing</t>
  </si>
  <si>
    <t xml:space="preserve"> Lateral Capacity Estimate for Single</t>
  </si>
  <si>
    <t xml:space="preserve">      Foundation Element</t>
  </si>
  <si>
    <t xml:space="preserve"> Lateral Capacity Estimate for</t>
  </si>
  <si>
    <t xml:space="preserve">      Foundation Element Group</t>
  </si>
  <si>
    <t>#</t>
  </si>
  <si>
    <t>83.  LATERAL CAPACITY ESTIMATE FOR SINGLE FOUNDATION ELEMENT</t>
  </si>
  <si>
    <t>84.  LATERAL CAPACITY ESTIMATE FOR FOUNDATION ELEMENT GROUP</t>
  </si>
  <si>
    <t>85.  GOUP UPLIFT CAPACITY ESTIMATE</t>
  </si>
  <si>
    <t>83.  Lateral Capacity Estimate for Single Foundatiion Element</t>
  </si>
  <si>
    <t>84.  Lateral Capacity Estimate for Foundation Element Group</t>
  </si>
  <si>
    <t>85.  Group Uplift Capacity Estimate</t>
  </si>
  <si>
    <t>Senior Principal</t>
  </si>
  <si>
    <t>Senior Helper</t>
  </si>
  <si>
    <t>Senior Project Engineer</t>
  </si>
  <si>
    <t>C.   Equipment Neglecting Cost of 2.c and 3.c</t>
  </si>
  <si>
    <t>*</t>
  </si>
  <si>
    <t>C.   Equipment</t>
  </si>
  <si>
    <t>*3 helpers, 1 for drilling and 2 for reclaim, water, traffic control</t>
  </si>
  <si>
    <t>working days</t>
  </si>
  <si>
    <t>constructability</t>
  </si>
  <si>
    <t>internal qc</t>
  </si>
  <si>
    <t>traffic plan</t>
  </si>
  <si>
    <t>public relations</t>
  </si>
  <si>
    <t>coordinate with archaeologist</t>
  </si>
  <si>
    <t>discuss options</t>
  </si>
  <si>
    <t>Page 1a of 5</t>
  </si>
  <si>
    <t>Page 1c of 5</t>
  </si>
  <si>
    <t>Page 1b of 5</t>
  </si>
  <si>
    <t>Page 2a of 5</t>
  </si>
  <si>
    <t>Page 2b of 5</t>
  </si>
  <si>
    <t>Page 2c of 5</t>
  </si>
  <si>
    <t>Page 3a of 5</t>
  </si>
  <si>
    <t>Page 3c of 5</t>
  </si>
  <si>
    <t>Page 3b of 5</t>
  </si>
  <si>
    <t>Page 4a of 5</t>
  </si>
  <si>
    <t>mob of barge equipment by crane co.</t>
  </si>
  <si>
    <t>2 days time by our crew to setup and tear down</t>
  </si>
  <si>
    <t>#of days</t>
  </si>
  <si>
    <t>Administrative Fee for Subcontracted Traffic</t>
  </si>
  <si>
    <t>site review based on 8 hour day. Drill crew is 10 hour day</t>
  </si>
  <si>
    <t>responding to comments</t>
  </si>
  <si>
    <t>from Lochner, CTS, KYTC</t>
  </si>
  <si>
    <t>1-50</t>
  </si>
  <si>
    <t>Mars No.</t>
  </si>
  <si>
    <t>DESIGN CLASSIFICATION (Enter Urban or Rural)</t>
  </si>
  <si>
    <t>Estimate</t>
  </si>
  <si>
    <t>Actual</t>
  </si>
  <si>
    <t>Enter a 1 for an invoice and a 0 for a negotiation</t>
  </si>
  <si>
    <t>Barge</t>
  </si>
  <si>
    <t>Towboat</t>
  </si>
  <si>
    <t>Crew</t>
  </si>
  <si>
    <t>Price per day</t>
  </si>
  <si>
    <t>Reports</t>
  </si>
  <si>
    <t>Yes/NO - 1/0</t>
  </si>
  <si>
    <t>CG3270</t>
  </si>
  <si>
    <t>Version 8.1.026</t>
  </si>
  <si>
    <t>Query:PAY ESTIMATE</t>
  </si>
  <si>
    <t>HoleNo</t>
  </si>
  <si>
    <t>StationNo</t>
  </si>
  <si>
    <t>Offset</t>
  </si>
  <si>
    <t>Rock_Coring</t>
  </si>
  <si>
    <t>Rock_Sounding</t>
  </si>
  <si>
    <t>Soil_Boring</t>
  </si>
  <si>
    <t>Bag_Samples</t>
  </si>
  <si>
    <t>Standard_Penetration_Tests</t>
  </si>
  <si>
    <t>Field_Vane_Shear_Tests</t>
  </si>
  <si>
    <t>Thin-Wall_Tube_Samples</t>
  </si>
  <si>
    <t>Cased_Observation_Well</t>
  </si>
  <si>
    <t>Slope_Inclinometer_Casing</t>
  </si>
  <si>
    <t>Moisture_Samples</t>
  </si>
  <si>
    <t>Dozer_Time</t>
  </si>
  <si>
    <t>Auger_Grout_4in</t>
  </si>
  <si>
    <t>Rock_Core_Grout</t>
  </si>
  <si>
    <t>Reclamation</t>
  </si>
  <si>
    <t>PROFIT for Lab</t>
  </si>
  <si>
    <t>PROFIT for Drilling &amp; Eng.</t>
  </si>
  <si>
    <t xml:space="preserve">A fixed fee of $1000.00 will apply on projects in which the following are defined as property </t>
  </si>
  <si>
    <t>Page 1d of 5</t>
  </si>
  <si>
    <t>Page 1e of 5</t>
  </si>
  <si>
    <t>Page 2d of 5</t>
  </si>
  <si>
    <t>Page 2e of 5</t>
  </si>
  <si>
    <t>Page 3d of 5</t>
  </si>
  <si>
    <t>Page 3e of 5</t>
  </si>
  <si>
    <t>Only pay hours for reports written.</t>
  </si>
  <si>
    <t>KYTC Geothechnical branch</t>
  </si>
  <si>
    <t>Project:n:\geotech\gint\projects\s-093-2008.gpj    Library: n:\geotech\gint\libraries\old library\library.glb</t>
  </si>
  <si>
    <t>Weeks</t>
  </si>
  <si>
    <t>Boxes</t>
  </si>
  <si>
    <t>Rank</t>
  </si>
  <si>
    <t>Agreement No.</t>
  </si>
  <si>
    <t>Estimate No.</t>
  </si>
  <si>
    <t>Project #</t>
  </si>
  <si>
    <t>DOCUMENTATION OF RECLAMATION</t>
  </si>
  <si>
    <t>FUNCTION DESCRIPTION</t>
  </si>
  <si>
    <t>SEED</t>
  </si>
  <si>
    <t>STRAW</t>
  </si>
  <si>
    <t>Page 1</t>
  </si>
  <si>
    <t>Page 2</t>
  </si>
  <si>
    <t xml:space="preserve"> Delivery of Samples to Geotechnical Br.</t>
  </si>
  <si>
    <t>4X4 Truck</t>
  </si>
  <si>
    <t>No. Deliveries</t>
  </si>
  <si>
    <t>Crews</t>
  </si>
  <si>
    <t>Hourly Rate</t>
  </si>
  <si>
    <t>Negotiated Price</t>
  </si>
  <si>
    <t>Invoice</t>
  </si>
  <si>
    <t>Per Day</t>
  </si>
  <si>
    <t>Locations</t>
  </si>
  <si>
    <t>Flat Bed Truck</t>
  </si>
  <si>
    <t>No. of Parcels</t>
  </si>
  <si>
    <t>No. Fixed Fees</t>
  </si>
  <si>
    <t>Yes/No - 1/0</t>
  </si>
  <si>
    <t>Meetings</t>
  </si>
  <si>
    <t>Sheets</t>
  </si>
  <si>
    <t>Days</t>
  </si>
  <si>
    <t>Persons</t>
  </si>
  <si>
    <t>Trips</t>
  </si>
  <si>
    <t xml:space="preserve">    Mobilization/Demobilization of Drill Equipment </t>
  </si>
  <si>
    <t xml:space="preserve">    Mobilization/Demobilization of Water Truck</t>
  </si>
  <si>
    <t xml:space="preserve">    Mobilization/Demobilization of </t>
  </si>
  <si>
    <t xml:space="preserve">    Mobilization/Demobilization of</t>
  </si>
  <si>
    <t xml:space="preserve">        Subcontracted Dozer or Track Hoe</t>
  </si>
  <si>
    <t xml:space="preserve">        Company Owned Dozer or Track Hoe</t>
  </si>
  <si>
    <t xml:space="preserve">         Company Owned Floating Eq.</t>
  </si>
  <si>
    <t xml:space="preserve">    Weekly Mobilization</t>
  </si>
  <si>
    <t xml:space="preserve">    Core Boxes</t>
  </si>
  <si>
    <t xml:space="preserve">    Property Contacts</t>
  </si>
  <si>
    <t xml:space="preserve">    Towboat and /or Barge &amp; crew (Subcontracted)</t>
  </si>
  <si>
    <t xml:space="preserve">    Towboat and /or Barge &amp; crew (In-House)</t>
  </si>
  <si>
    <t xml:space="preserve">    Reclamation : Activity</t>
  </si>
  <si>
    <t xml:space="preserve">    Reclamation :  Material Cost</t>
  </si>
  <si>
    <t xml:space="preserve">    Traffic Control (In-House)</t>
  </si>
  <si>
    <t xml:space="preserve">         (10 HOURS EACH FOR 2 MEN)</t>
  </si>
  <si>
    <t xml:space="preserve">    Subcontracted Traffic Control</t>
  </si>
  <si>
    <t xml:space="preserve">    Guardrail Removal</t>
  </si>
  <si>
    <t xml:space="preserve">    Delivery of Rock Core / Samples to Geotechnical Branch</t>
  </si>
  <si>
    <t xml:space="preserve">    Utility Coordination</t>
  </si>
  <si>
    <t xml:space="preserve">    Preliminary Plans</t>
  </si>
  <si>
    <t xml:space="preserve">    Local Meetings</t>
  </si>
  <si>
    <t xml:space="preserve">    Rock Core Meetings</t>
  </si>
  <si>
    <t xml:space="preserve">    Interim Meetings</t>
  </si>
  <si>
    <t xml:space="preserve">    Drafting</t>
  </si>
  <si>
    <t xml:space="preserve">    Report Writing</t>
  </si>
  <si>
    <t xml:space="preserve">    Publications of Reports</t>
  </si>
  <si>
    <t xml:space="preserve">    Site Reviews Travel</t>
  </si>
  <si>
    <t xml:space="preserve">    Site Review Project Manger</t>
  </si>
  <si>
    <t xml:space="preserve">     Site Review Project Engineer</t>
  </si>
  <si>
    <t xml:space="preserve">    Site Review Geologist</t>
  </si>
  <si>
    <t xml:space="preserve">    gINT Testing</t>
  </si>
  <si>
    <t xml:space="preserve">    Site Reviews Mileage</t>
  </si>
  <si>
    <t>* Coast Guard for river work covered under tow barge work</t>
  </si>
  <si>
    <t xml:space="preserve">      Soil Classification</t>
  </si>
  <si>
    <t xml:space="preserve"> Wave Equation Drivability Analysis</t>
  </si>
  <si>
    <t xml:space="preserve"> Track hoe Working Time</t>
  </si>
  <si>
    <t>50.  Track Hoe Working Time</t>
  </si>
  <si>
    <t xml:space="preserve">All drilling activities should be entered in the appropriate GINT files.  The Cabinet requires one PDF copy of the logs </t>
  </si>
  <si>
    <t>Track Hoe</t>
  </si>
  <si>
    <t>Driller Operator</t>
  </si>
  <si>
    <t>Driller Helper</t>
  </si>
  <si>
    <t xml:space="preserve"> Rental/Purchase of Equipment/Materials</t>
  </si>
  <si>
    <t xml:space="preserve">    Rental/Purchase of Equipment/Materials</t>
  </si>
  <si>
    <t xml:space="preserve">Administrative fee </t>
  </si>
  <si>
    <t>DIFFERENCE IN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</si>
</sst>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164" formatCode="&quot;$&quot;#,##0.00"/>
    <numFmt numFmtId="165" formatCode="General_)"/>
    <numFmt numFmtId="166" formatCode="0.0%"/>
    <numFmt numFmtId="167" formatCode="&quot;$&quot;#,##0.00;[Red]&quot;$&quot;#,##0.00"/>
    <numFmt numFmtId="168" formatCode="&quot;$&quot;#,##0"/>
  </numFmts>
  <fonts count="5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Courier New CE"/>
      <family val="3"/>
      <charset val="238"/>
    </font>
    <font>
      <sz val="10"/>
      <name val="Arial"/>
      <family val="2"/>
    </font>
    <font>
      <b/>
      <sz val="10"/>
      <name val="Courier New CE"/>
      <family val="3"/>
      <charset val="238"/>
    </font>
    <font>
      <sz val="10"/>
      <name val="Arial"/>
      <family val="2"/>
    </font>
    <font>
      <sz val="12"/>
      <color indexed="22"/>
      <name val="Arial"/>
      <family val="2"/>
    </font>
    <font>
      <sz val="10"/>
      <color indexed="22"/>
      <name val="Arial"/>
      <family val="2"/>
    </font>
    <font>
      <b/>
      <sz val="12"/>
      <color indexed="2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trike/>
      <sz val="12"/>
      <color indexed="8"/>
      <name val="Arial"/>
      <family val="2"/>
    </font>
    <font>
      <strike/>
      <sz val="12"/>
      <name val="Arial"/>
      <family val="2"/>
    </font>
    <font>
      <strike/>
      <sz val="12"/>
      <color indexed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37">
    <xf numFmtId="0" fontId="0" fillId="0" borderId="0" xfId="0"/>
    <xf numFmtId="0" fontId="5" fillId="0" borderId="0" xfId="0" applyFont="1"/>
    <xf numFmtId="0" fontId="5" fillId="2" borderId="0" xfId="0" applyFont="1" applyFill="1" applyAlignment="1"/>
    <xf numFmtId="0" fontId="4" fillId="2" borderId="1" xfId="0" applyFont="1" applyFill="1" applyBorder="1" applyAlignment="1"/>
    <xf numFmtId="0" fontId="10" fillId="2" borderId="2" xfId="0" applyFont="1" applyFill="1" applyBorder="1" applyAlignment="1">
      <alignment horizontal="center" vertical="center" textRotation="180"/>
    </xf>
    <xf numFmtId="0" fontId="4" fillId="2" borderId="3" xfId="0" applyFont="1" applyFill="1" applyBorder="1" applyAlignment="1"/>
    <xf numFmtId="0" fontId="10" fillId="2" borderId="4" xfId="0" applyFont="1" applyFill="1" applyBorder="1" applyAlignment="1">
      <alignment horizontal="center" vertical="center" textRotation="180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0" fillId="2" borderId="0" xfId="0" applyFill="1"/>
    <xf numFmtId="0" fontId="0" fillId="2" borderId="0" xfId="0" applyFill="1" applyAlignment="1"/>
    <xf numFmtId="0" fontId="4" fillId="2" borderId="0" xfId="0" applyFont="1" applyFill="1" applyBorder="1"/>
    <xf numFmtId="0" fontId="0" fillId="2" borderId="0" xfId="0" applyFill="1" applyAlignment="1">
      <alignment horizontal="center" vertical="center"/>
    </xf>
    <xf numFmtId="0" fontId="4" fillId="2" borderId="0" xfId="0" applyFont="1" applyFill="1" applyAlignment="1"/>
    <xf numFmtId="0" fontId="9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5" fillId="2" borderId="0" xfId="0" applyFont="1" applyFill="1" applyBorder="1" applyAlignment="1"/>
    <xf numFmtId="0" fontId="0" fillId="2" borderId="5" xfId="0" applyFill="1" applyBorder="1"/>
    <xf numFmtId="0" fontId="0" fillId="2" borderId="0" xfId="0" applyFill="1" applyBorder="1"/>
    <xf numFmtId="0" fontId="5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0" fillId="2" borderId="6" xfId="0" applyFont="1" applyFill="1" applyBorder="1" applyAlignment="1">
      <alignment horizontal="center" vertical="center" textRotation="180"/>
    </xf>
    <xf numFmtId="0" fontId="10" fillId="2" borderId="6" xfId="0" applyNumberFormat="1" applyFont="1" applyFill="1" applyBorder="1" applyAlignment="1">
      <alignment horizontal="center" vertical="center" textRotation="180" wrapText="1"/>
    </xf>
    <xf numFmtId="0" fontId="10" fillId="2" borderId="6" xfId="0" applyFont="1" applyFill="1" applyBorder="1" applyAlignment="1">
      <alignment horizontal="center" vertical="center" textRotation="180" wrapText="1"/>
    </xf>
    <xf numFmtId="0" fontId="0" fillId="2" borderId="7" xfId="0" applyFill="1" applyBorder="1"/>
    <xf numFmtId="0" fontId="0" fillId="3" borderId="0" xfId="0" applyFill="1"/>
    <xf numFmtId="0" fontId="9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/>
    <xf numFmtId="0" fontId="4" fillId="2" borderId="0" xfId="0" applyFont="1" applyFill="1" applyAlignment="1">
      <alignment horizontal="right" vertical="center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right"/>
    </xf>
    <xf numFmtId="0" fontId="10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 textRotation="180" wrapText="1"/>
    </xf>
    <xf numFmtId="0" fontId="10" fillId="2" borderId="7" xfId="0" applyFont="1" applyFill="1" applyBorder="1" applyAlignment="1">
      <alignment horizontal="center" vertical="center" textRotation="180" wrapText="1"/>
    </xf>
    <xf numFmtId="0" fontId="5" fillId="2" borderId="0" xfId="0" applyFont="1" applyFill="1"/>
    <xf numFmtId="0" fontId="5" fillId="2" borderId="5" xfId="0" applyFont="1" applyFill="1" applyBorder="1"/>
    <xf numFmtId="0" fontId="9" fillId="2" borderId="0" xfId="0" applyFont="1" applyFill="1" applyBorder="1"/>
    <xf numFmtId="0" fontId="9" fillId="2" borderId="0" xfId="0" applyFont="1" applyFill="1"/>
    <xf numFmtId="0" fontId="0" fillId="2" borderId="2" xfId="0" applyFill="1" applyBorder="1" applyAlignment="1">
      <alignment horizontal="center"/>
    </xf>
    <xf numFmtId="165" fontId="5" fillId="2" borderId="8" xfId="0" applyNumberFormat="1" applyFont="1" applyFill="1" applyBorder="1" applyAlignment="1" applyProtection="1">
      <alignment horizontal="center"/>
    </xf>
    <xf numFmtId="165" fontId="5" fillId="2" borderId="0" xfId="0" applyNumberFormat="1" applyFont="1" applyFill="1" applyAlignment="1" applyProtection="1">
      <alignment horizontal="left"/>
    </xf>
    <xf numFmtId="165" fontId="5" fillId="2" borderId="9" xfId="0" applyNumberFormat="1" applyFont="1" applyFill="1" applyBorder="1" applyAlignment="1" applyProtection="1">
      <alignment horizontal="left"/>
    </xf>
    <xf numFmtId="0" fontId="5" fillId="2" borderId="9" xfId="0" applyFont="1" applyFill="1" applyBorder="1"/>
    <xf numFmtId="0" fontId="5" fillId="2" borderId="10" xfId="0" applyFont="1" applyFill="1" applyBorder="1"/>
    <xf numFmtId="165" fontId="5" fillId="2" borderId="0" xfId="0" applyNumberFormat="1" applyFont="1" applyFill="1" applyBorder="1" applyAlignment="1" applyProtection="1">
      <alignment horizontal="left"/>
    </xf>
    <xf numFmtId="0" fontId="5" fillId="2" borderId="0" xfId="0" applyFont="1" applyFill="1" applyBorder="1"/>
    <xf numFmtId="0" fontId="5" fillId="2" borderId="8" xfId="0" applyFont="1" applyFill="1" applyBorder="1"/>
    <xf numFmtId="165" fontId="5" fillId="2" borderId="11" xfId="0" applyNumberFormat="1" applyFont="1" applyFill="1" applyBorder="1" applyAlignment="1" applyProtection="1">
      <alignment horizontal="center"/>
    </xf>
    <xf numFmtId="7" fontId="5" fillId="2" borderId="8" xfId="0" applyNumberFormat="1" applyFont="1" applyFill="1" applyBorder="1" applyProtection="1"/>
    <xf numFmtId="7" fontId="5" fillId="2" borderId="9" xfId="0" applyNumberFormat="1" applyFont="1" applyFill="1" applyBorder="1" applyProtection="1"/>
    <xf numFmtId="7" fontId="5" fillId="2" borderId="0" xfId="0" applyNumberFormat="1" applyFont="1" applyFill="1" applyProtection="1"/>
    <xf numFmtId="0" fontId="0" fillId="2" borderId="12" xfId="0" applyFill="1" applyBorder="1"/>
    <xf numFmtId="0" fontId="0" fillId="2" borderId="13" xfId="0" applyFill="1" applyBorder="1"/>
    <xf numFmtId="0" fontId="3" fillId="2" borderId="13" xfId="0" applyFont="1" applyFill="1" applyBorder="1"/>
    <xf numFmtId="0" fontId="3" fillId="2" borderId="14" xfId="0" applyFont="1" applyFill="1" applyBorder="1"/>
    <xf numFmtId="164" fontId="0" fillId="2" borderId="0" xfId="0" applyNumberFormat="1" applyFill="1" applyBorder="1"/>
    <xf numFmtId="164" fontId="0" fillId="2" borderId="0" xfId="0" applyNumberFormat="1" applyFill="1" applyBorder="1" applyProtection="1">
      <protection locked="0"/>
    </xf>
    <xf numFmtId="0" fontId="3" fillId="2" borderId="0" xfId="0" applyFont="1" applyFill="1" applyBorder="1"/>
    <xf numFmtId="164" fontId="0" fillId="2" borderId="0" xfId="0" applyNumberFormat="1" applyFill="1"/>
    <xf numFmtId="0" fontId="1" fillId="2" borderId="0" xfId="0" applyFont="1" applyFill="1" applyAlignment="1">
      <alignment horizontal="center"/>
    </xf>
    <xf numFmtId="164" fontId="0" fillId="2" borderId="0" xfId="0" applyNumberFormat="1" applyFill="1" applyBorder="1" applyAlignment="1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0" borderId="0" xfId="0" applyFont="1"/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3" fillId="0" borderId="0" xfId="0" applyFont="1"/>
    <xf numFmtId="0" fontId="13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13" fillId="2" borderId="0" xfId="0" applyFont="1" applyFill="1"/>
    <xf numFmtId="0" fontId="12" fillId="2" borderId="0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0" fillId="2" borderId="5" xfId="0" applyFont="1" applyFill="1" applyBorder="1" applyAlignment="1">
      <alignment horizontal="center" vertical="center" textRotation="180" wrapText="1"/>
    </xf>
    <xf numFmtId="0" fontId="4" fillId="2" borderId="15" xfId="0" applyFont="1" applyFill="1" applyBorder="1" applyAlignment="1"/>
    <xf numFmtId="0" fontId="1" fillId="3" borderId="0" xfId="0" applyFont="1" applyFill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4" fillId="2" borderId="0" xfId="0" applyFont="1" applyFill="1"/>
    <xf numFmtId="0" fontId="14" fillId="2" borderId="0" xfId="0" applyFont="1" applyFill="1" applyBorder="1"/>
    <xf numFmtId="0" fontId="17" fillId="2" borderId="0" xfId="0" applyFont="1" applyFill="1" applyAlignment="1">
      <alignment horizontal="left"/>
    </xf>
    <xf numFmtId="0" fontId="17" fillId="2" borderId="0" xfId="0" applyFont="1" applyFill="1" applyBorder="1" applyAlignment="1">
      <alignment horizontal="left"/>
    </xf>
    <xf numFmtId="0" fontId="14" fillId="3" borderId="0" xfId="0" applyFont="1" applyFill="1"/>
    <xf numFmtId="0" fontId="15" fillId="3" borderId="0" xfId="0" applyFont="1" applyFill="1"/>
    <xf numFmtId="0" fontId="17" fillId="2" borderId="0" xfId="0" applyFont="1" applyFill="1"/>
    <xf numFmtId="0" fontId="0" fillId="2" borderId="16" xfId="0" applyFill="1" applyBorder="1" applyAlignment="1"/>
    <xf numFmtId="0" fontId="0" fillId="2" borderId="17" xfId="0" applyFill="1" applyBorder="1" applyAlignment="1"/>
    <xf numFmtId="0" fontId="10" fillId="2" borderId="14" xfId="0" applyFont="1" applyFill="1" applyBorder="1" applyAlignment="1">
      <alignment horizontal="center" vertical="center" textRotation="180" wrapText="1"/>
    </xf>
    <xf numFmtId="0" fontId="10" fillId="2" borderId="18" xfId="0" applyFont="1" applyFill="1" applyBorder="1" applyAlignment="1">
      <alignment horizontal="center" vertical="center" textRotation="180" wrapText="1"/>
    </xf>
    <xf numFmtId="0" fontId="4" fillId="2" borderId="6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 vertical="center" textRotation="180" wrapText="1"/>
    </xf>
    <xf numFmtId="0" fontId="4" fillId="2" borderId="25" xfId="0" applyFont="1" applyFill="1" applyBorder="1" applyAlignment="1">
      <alignment horizontal="center" textRotation="90"/>
    </xf>
    <xf numFmtId="0" fontId="0" fillId="2" borderId="26" xfId="0" applyFill="1" applyBorder="1" applyAlignment="1">
      <alignment horizontal="center"/>
    </xf>
    <xf numFmtId="0" fontId="10" fillId="2" borderId="27" xfId="0" applyFont="1" applyFill="1" applyBorder="1" applyAlignment="1">
      <alignment horizontal="center" vertical="center" textRotation="180" wrapText="1"/>
    </xf>
    <xf numFmtId="0" fontId="4" fillId="2" borderId="28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 vertical="center" textRotation="180" wrapText="1"/>
    </xf>
    <xf numFmtId="0" fontId="0" fillId="2" borderId="19" xfId="0" applyFill="1" applyBorder="1" applyAlignment="1"/>
    <xf numFmtId="0" fontId="0" fillId="2" borderId="20" xfId="0" applyFill="1" applyBorder="1" applyAlignment="1"/>
    <xf numFmtId="0" fontId="5" fillId="2" borderId="19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 vertical="center" textRotation="180" wrapText="1"/>
    </xf>
    <xf numFmtId="0" fontId="18" fillId="4" borderId="0" xfId="0" applyFont="1" applyFill="1"/>
    <xf numFmtId="0" fontId="18" fillId="2" borderId="0" xfId="0" applyFont="1" applyFill="1"/>
    <xf numFmtId="0" fontId="13" fillId="0" borderId="0" xfId="0" applyFont="1" applyAlignment="1">
      <alignment horizontal="center"/>
    </xf>
    <xf numFmtId="0" fontId="18" fillId="0" borderId="0" xfId="0" applyFont="1"/>
    <xf numFmtId="0" fontId="18" fillId="5" borderId="0" xfId="0" applyFont="1" applyFill="1"/>
    <xf numFmtId="0" fontId="11" fillId="5" borderId="0" xfId="0" applyFont="1" applyFill="1"/>
    <xf numFmtId="0" fontId="19" fillId="2" borderId="0" xfId="0" applyFont="1" applyFill="1"/>
    <xf numFmtId="0" fontId="11" fillId="4" borderId="0" xfId="0" applyFont="1" applyFill="1"/>
    <xf numFmtId="0" fontId="11" fillId="2" borderId="0" xfId="0" applyFont="1" applyFill="1"/>
    <xf numFmtId="0" fontId="11" fillId="0" borderId="0" xfId="0" applyFont="1"/>
    <xf numFmtId="0" fontId="13" fillId="2" borderId="0" xfId="0" applyFont="1" applyFill="1" applyBorder="1" applyAlignment="1"/>
    <xf numFmtId="0" fontId="9" fillId="2" borderId="0" xfId="0" applyFont="1" applyFill="1" applyAlignment="1">
      <alignment horizontal="center"/>
    </xf>
    <xf numFmtId="0" fontId="9" fillId="3" borderId="0" xfId="0" applyFont="1" applyFill="1"/>
    <xf numFmtId="0" fontId="20" fillId="3" borderId="0" xfId="0" applyFont="1" applyFill="1"/>
    <xf numFmtId="0" fontId="21" fillId="3" borderId="0" xfId="0" applyFont="1" applyFill="1"/>
    <xf numFmtId="0" fontId="21" fillId="2" borderId="0" xfId="0" applyFont="1" applyFill="1" applyAlignment="1">
      <alignment horizontal="left"/>
    </xf>
    <xf numFmtId="0" fontId="16" fillId="3" borderId="0" xfId="0" applyFont="1" applyFill="1"/>
    <xf numFmtId="0" fontId="5" fillId="2" borderId="0" xfId="0" applyFont="1" applyFill="1" applyAlignment="1">
      <alignment horizontal="left"/>
    </xf>
    <xf numFmtId="0" fontId="5" fillId="3" borderId="0" xfId="0" applyFont="1" applyFill="1"/>
    <xf numFmtId="0" fontId="5" fillId="3" borderId="0" xfId="0" applyFont="1" applyFill="1" applyAlignment="1">
      <alignment horizontal="left"/>
    </xf>
    <xf numFmtId="165" fontId="5" fillId="2" borderId="32" xfId="0" applyNumberFormat="1" applyFont="1" applyFill="1" applyBorder="1" applyAlignment="1" applyProtection="1">
      <alignment horizontal="center"/>
    </xf>
    <xf numFmtId="165" fontId="5" fillId="2" borderId="2" xfId="0" applyNumberFormat="1" applyFont="1" applyFill="1" applyBorder="1" applyAlignment="1" applyProtection="1">
      <alignment horizontal="center"/>
    </xf>
    <xf numFmtId="7" fontId="5" fillId="2" borderId="7" xfId="0" applyNumberFormat="1" applyFont="1" applyFill="1" applyBorder="1" applyProtection="1"/>
    <xf numFmtId="0" fontId="0" fillId="2" borderId="35" xfId="0" applyFill="1" applyBorder="1"/>
    <xf numFmtId="0" fontId="0" fillId="2" borderId="38" xfId="0" applyFill="1" applyBorder="1"/>
    <xf numFmtId="0" fontId="0" fillId="2" borderId="36" xfId="0" applyFill="1" applyBorder="1"/>
    <xf numFmtId="164" fontId="0" fillId="5" borderId="6" xfId="0" applyNumberFormat="1" applyFill="1" applyBorder="1"/>
    <xf numFmtId="0" fontId="0" fillId="5" borderId="6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4" fontId="4" fillId="6" borderId="6" xfId="0" applyNumberFormat="1" applyFont="1" applyFill="1" applyBorder="1"/>
    <xf numFmtId="0" fontId="4" fillId="2" borderId="39" xfId="0" applyFont="1" applyFill="1" applyBorder="1" applyAlignment="1"/>
    <xf numFmtId="0" fontId="4" fillId="2" borderId="40" xfId="0" applyFont="1" applyFill="1" applyBorder="1" applyAlignment="1"/>
    <xf numFmtId="0" fontId="7" fillId="0" borderId="0" xfId="0" applyFont="1" applyFill="1" applyBorder="1"/>
    <xf numFmtId="0" fontId="8" fillId="3" borderId="18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0" fontId="8" fillId="3" borderId="24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64" fontId="22" fillId="0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8" fillId="6" borderId="6" xfId="0" applyFont="1" applyFill="1" applyBorder="1"/>
    <xf numFmtId="0" fontId="8" fillId="0" borderId="0" xfId="0" applyFont="1" applyFill="1" applyBorder="1"/>
    <xf numFmtId="164" fontId="8" fillId="0" borderId="0" xfId="0" applyNumberFormat="1" applyFont="1" applyFill="1" applyBorder="1" applyAlignment="1">
      <alignment horizontal="center"/>
    </xf>
    <xf numFmtId="0" fontId="7" fillId="2" borderId="0" xfId="0" applyFont="1" applyFill="1"/>
    <xf numFmtId="0" fontId="7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164" fontId="7" fillId="0" borderId="0" xfId="0" applyNumberFormat="1" applyFont="1" applyFill="1" applyBorder="1"/>
    <xf numFmtId="0" fontId="0" fillId="2" borderId="0" xfId="0" applyFill="1" applyAlignment="1">
      <alignment horizontal="left"/>
    </xf>
    <xf numFmtId="0" fontId="11" fillId="0" borderId="0" xfId="0" applyFont="1" applyFill="1"/>
    <xf numFmtId="0" fontId="7" fillId="2" borderId="0" xfId="0" applyFont="1" applyFill="1" applyBorder="1"/>
    <xf numFmtId="0" fontId="7" fillId="0" borderId="0" xfId="0" applyFont="1" applyFill="1" applyAlignment="1"/>
    <xf numFmtId="0" fontId="8" fillId="0" borderId="0" xfId="0" applyFont="1" applyFill="1" applyBorder="1" applyAlignment="1"/>
    <xf numFmtId="0" fontId="8" fillId="3" borderId="10" xfId="0" applyFont="1" applyFill="1" applyBorder="1" applyAlignment="1"/>
    <xf numFmtId="0" fontId="8" fillId="3" borderId="24" xfId="0" applyFont="1" applyFill="1" applyBorder="1" applyAlignment="1"/>
    <xf numFmtId="0" fontId="7" fillId="3" borderId="10" xfId="0" applyFont="1" applyFill="1" applyBorder="1" applyAlignment="1"/>
    <xf numFmtId="0" fontId="7" fillId="3" borderId="24" xfId="0" applyFont="1" applyFill="1" applyBorder="1" applyAlignment="1"/>
    <xf numFmtId="0" fontId="11" fillId="0" borderId="0" xfId="0" applyFont="1" applyFill="1" applyAlignment="1">
      <alignment horizontal="left"/>
    </xf>
    <xf numFmtId="164" fontId="8" fillId="0" borderId="0" xfId="0" applyNumberFormat="1" applyFont="1" applyFill="1" applyBorder="1"/>
    <xf numFmtId="0" fontId="8" fillId="0" borderId="0" xfId="0" applyFont="1" applyFill="1" applyBorder="1" applyAlignment="1">
      <alignment horizontal="left"/>
    </xf>
    <xf numFmtId="0" fontId="8" fillId="3" borderId="18" xfId="0" applyFont="1" applyFill="1" applyBorder="1" applyAlignment="1"/>
    <xf numFmtId="0" fontId="0" fillId="2" borderId="0" xfId="0" applyFill="1" applyAlignment="1">
      <alignment horizontal="right"/>
    </xf>
    <xf numFmtId="164" fontId="11" fillId="0" borderId="0" xfId="0" applyNumberFormat="1" applyFont="1" applyFill="1" applyBorder="1"/>
    <xf numFmtId="164" fontId="11" fillId="0" borderId="0" xfId="0" applyNumberFormat="1" applyFont="1" applyFill="1"/>
    <xf numFmtId="164" fontId="19" fillId="6" borderId="6" xfId="0" applyNumberFormat="1" applyFont="1" applyFill="1" applyBorder="1"/>
    <xf numFmtId="0" fontId="19" fillId="0" borderId="0" xfId="0" applyFont="1" applyFill="1" applyBorder="1"/>
    <xf numFmtId="164" fontId="19" fillId="0" borderId="0" xfId="0" applyNumberFormat="1" applyFont="1" applyFill="1" applyBorder="1"/>
    <xf numFmtId="164" fontId="8" fillId="6" borderId="6" xfId="0" applyNumberFormat="1" applyFont="1" applyFill="1" applyBorder="1"/>
    <xf numFmtId="0" fontId="4" fillId="6" borderId="24" xfId="0" applyFont="1" applyFill="1" applyBorder="1" applyAlignment="1">
      <alignment horizontal="center"/>
    </xf>
    <xf numFmtId="0" fontId="5" fillId="2" borderId="12" xfId="0" applyFont="1" applyFill="1" applyBorder="1"/>
    <xf numFmtId="0" fontId="7" fillId="0" borderId="5" xfId="0" applyFont="1" applyFill="1" applyBorder="1"/>
    <xf numFmtId="0" fontId="7" fillId="0" borderId="5" xfId="0" applyFont="1" applyFill="1" applyBorder="1" applyAlignment="1">
      <alignment horizontal="center"/>
    </xf>
    <xf numFmtId="164" fontId="0" fillId="2" borderId="0" xfId="0" applyNumberForma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5" xfId="0" applyFont="1" applyFill="1" applyBorder="1" applyAlignment="1">
      <alignment horizontal="right"/>
    </xf>
    <xf numFmtId="164" fontId="7" fillId="0" borderId="0" xfId="0" applyNumberFormat="1" applyFont="1" applyFill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8" fillId="6" borderId="6" xfId="0" applyNumberFormat="1" applyFont="1" applyFill="1" applyBorder="1" applyAlignment="1">
      <alignment horizontal="right"/>
    </xf>
    <xf numFmtId="0" fontId="7" fillId="0" borderId="5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6" borderId="6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right"/>
    </xf>
    <xf numFmtId="0" fontId="7" fillId="0" borderId="5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right"/>
    </xf>
    <xf numFmtId="0" fontId="8" fillId="6" borderId="18" xfId="0" applyFont="1" applyFill="1" applyBorder="1" applyAlignment="1">
      <alignment horizontal="center"/>
    </xf>
    <xf numFmtId="164" fontId="8" fillId="6" borderId="6" xfId="0" applyNumberFormat="1" applyFont="1" applyFill="1" applyBorder="1" applyAlignment="1"/>
    <xf numFmtId="164" fontId="7" fillId="0" borderId="0" xfId="0" applyNumberFormat="1" applyFont="1" applyFill="1" applyAlignment="1"/>
    <xf numFmtId="0" fontId="0" fillId="2" borderId="6" xfId="0" applyFill="1" applyBorder="1"/>
    <xf numFmtId="0" fontId="0" fillId="0" borderId="5" xfId="0" applyFill="1" applyBorder="1"/>
    <xf numFmtId="0" fontId="7" fillId="0" borderId="0" xfId="0" applyFont="1" applyFill="1" applyBorder="1" applyAlignment="1"/>
    <xf numFmtId="164" fontId="7" fillId="0" borderId="0" xfId="0" applyNumberFormat="1" applyFont="1" applyFill="1" applyBorder="1" applyAlignment="1"/>
    <xf numFmtId="164" fontId="8" fillId="0" borderId="0" xfId="0" applyNumberFormat="1" applyFont="1" applyFill="1" applyBorder="1" applyAlignment="1"/>
    <xf numFmtId="0" fontId="0" fillId="0" borderId="0" xfId="0" applyFill="1" applyAlignment="1">
      <alignment horizontal="right"/>
    </xf>
    <xf numFmtId="0" fontId="19" fillId="3" borderId="18" xfId="0" applyFont="1" applyFill="1" applyBorder="1" applyAlignment="1"/>
    <xf numFmtId="0" fontId="19" fillId="3" borderId="10" xfId="0" applyFont="1" applyFill="1" applyBorder="1" applyAlignment="1"/>
    <xf numFmtId="0" fontId="19" fillId="3" borderId="24" xfId="0" applyFont="1" applyFill="1" applyBorder="1" applyAlignment="1"/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9" fillId="6" borderId="6" xfId="0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164" fontId="11" fillId="0" borderId="0" xfId="0" applyNumberFormat="1" applyFont="1" applyFill="1" applyAlignment="1">
      <alignment horizontal="right"/>
    </xf>
    <xf numFmtId="164" fontId="19" fillId="6" borderId="6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13" fillId="2" borderId="0" xfId="0" applyFont="1" applyFill="1" applyBorder="1"/>
    <xf numFmtId="8" fontId="5" fillId="2" borderId="0" xfId="0" applyNumberFormat="1" applyFont="1" applyFill="1" applyBorder="1" applyAlignment="1">
      <alignment horizontal="right"/>
    </xf>
    <xf numFmtId="0" fontId="1" fillId="2" borderId="0" xfId="0" applyFont="1" applyFill="1" applyBorder="1"/>
    <xf numFmtId="0" fontId="1" fillId="2" borderId="0" xfId="0" applyFont="1" applyFill="1" applyBorder="1" applyAlignment="1"/>
    <xf numFmtId="0" fontId="1" fillId="3" borderId="0" xfId="0" applyFont="1" applyFill="1" applyAlignment="1">
      <alignment horizontal="left"/>
    </xf>
    <xf numFmtId="0" fontId="9" fillId="2" borderId="0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14" fillId="3" borderId="0" xfId="0" applyFont="1" applyFill="1" applyBorder="1" applyAlignment="1"/>
    <xf numFmtId="0" fontId="15" fillId="3" borderId="0" xfId="0" applyFont="1" applyFill="1" applyAlignment="1"/>
    <xf numFmtId="0" fontId="1" fillId="3" borderId="0" xfId="0" applyFont="1" applyFill="1" applyAlignment="1"/>
    <xf numFmtId="0" fontId="12" fillId="3" borderId="0" xfId="0" applyFont="1" applyFill="1" applyAlignment="1"/>
    <xf numFmtId="0" fontId="5" fillId="2" borderId="13" xfId="0" applyFont="1" applyFill="1" applyBorder="1" applyAlignment="1">
      <alignment horizontal="center"/>
    </xf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4" fillId="3" borderId="0" xfId="0" applyFont="1" applyFill="1"/>
    <xf numFmtId="0" fontId="4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21" fillId="3" borderId="0" xfId="0" applyFont="1" applyFill="1" applyAlignment="1"/>
    <xf numFmtId="0" fontId="5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6" fillId="3" borderId="0" xfId="0" applyFont="1" applyFill="1" applyAlignment="1"/>
    <xf numFmtId="0" fontId="9" fillId="3" borderId="0" xfId="0" applyFont="1" applyFill="1" applyAlignment="1"/>
    <xf numFmtId="0" fontId="24" fillId="2" borderId="0" xfId="0" applyFont="1" applyFill="1" applyAlignment="1">
      <alignment horizontal="left"/>
    </xf>
    <xf numFmtId="0" fontId="25" fillId="2" borderId="0" xfId="0" applyFont="1" applyFill="1" applyAlignment="1">
      <alignment horizontal="center"/>
    </xf>
    <xf numFmtId="0" fontId="25" fillId="2" borderId="0" xfId="0" applyFont="1" applyFill="1" applyAlignment="1">
      <alignment horizontal="left"/>
    </xf>
    <xf numFmtId="0" fontId="26" fillId="2" borderId="0" xfId="0" applyFont="1" applyFill="1" applyAlignment="1">
      <alignment horizontal="left"/>
    </xf>
    <xf numFmtId="0" fontId="27" fillId="2" borderId="0" xfId="0" applyFont="1" applyFill="1" applyBorder="1" applyAlignment="1">
      <alignment horizontal="center"/>
    </xf>
    <xf numFmtId="0" fontId="24" fillId="2" borderId="0" xfId="0" applyFont="1" applyFill="1"/>
    <xf numFmtId="0" fontId="24" fillId="2" borderId="0" xfId="0" applyFont="1" applyFill="1" applyAlignment="1">
      <alignment horizontal="center"/>
    </xf>
    <xf numFmtId="0" fontId="29" fillId="2" borderId="0" xfId="0" applyFont="1" applyFill="1" applyAlignment="1">
      <alignment horizontal="center"/>
    </xf>
    <xf numFmtId="0" fontId="30" fillId="2" borderId="0" xfId="0" applyFont="1" applyFill="1" applyAlignment="1">
      <alignment horizontal="left"/>
    </xf>
    <xf numFmtId="0" fontId="30" fillId="2" borderId="0" xfId="0" applyFont="1" applyFill="1" applyAlignment="1">
      <alignment horizontal="center"/>
    </xf>
    <xf numFmtId="0" fontId="32" fillId="2" borderId="0" xfId="0" applyFont="1" applyFill="1" applyAlignment="1">
      <alignment horizontal="left"/>
    </xf>
    <xf numFmtId="0" fontId="26" fillId="2" borderId="0" xfId="0" applyFont="1" applyFill="1" applyBorder="1"/>
    <xf numFmtId="0" fontId="32" fillId="2" borderId="0" xfId="0" applyFont="1" applyFill="1"/>
    <xf numFmtId="0" fontId="32" fillId="2" borderId="0" xfId="0" applyFont="1" applyFill="1" applyAlignment="1">
      <alignment horizontal="center"/>
    </xf>
    <xf numFmtId="0" fontId="32" fillId="2" borderId="0" xfId="0" applyFont="1" applyFill="1" applyBorder="1" applyAlignment="1">
      <alignment horizontal="left"/>
    </xf>
    <xf numFmtId="0" fontId="32" fillId="2" borderId="0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left"/>
    </xf>
    <xf numFmtId="0" fontId="26" fillId="2" borderId="0" xfId="0" applyFont="1" applyFill="1" applyBorder="1" applyAlignment="1">
      <alignment horizontal="center"/>
    </xf>
    <xf numFmtId="0" fontId="26" fillId="2" borderId="0" xfId="0" applyFont="1" applyFill="1" applyAlignment="1"/>
    <xf numFmtId="0" fontId="32" fillId="2" borderId="0" xfId="0" applyFont="1" applyFill="1" applyBorder="1" applyAlignment="1"/>
    <xf numFmtId="0" fontId="30" fillId="2" borderId="0" xfId="0" applyFont="1" applyFill="1" applyAlignment="1"/>
    <xf numFmtId="0" fontId="30" fillId="2" borderId="40" xfId="0" applyFont="1" applyFill="1" applyBorder="1" applyAlignment="1">
      <alignment horizontal="center"/>
    </xf>
    <xf numFmtId="2" fontId="30" fillId="2" borderId="40" xfId="0" applyNumberFormat="1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left"/>
    </xf>
    <xf numFmtId="4" fontId="30" fillId="2" borderId="40" xfId="0" applyNumberFormat="1" applyFont="1" applyFill="1" applyBorder="1" applyAlignment="1">
      <alignment horizontal="center"/>
    </xf>
    <xf numFmtId="0" fontId="25" fillId="2" borderId="0" xfId="0" applyFont="1" applyFill="1" applyAlignment="1"/>
    <xf numFmtId="2" fontId="30" fillId="2" borderId="0" xfId="0" applyNumberFormat="1" applyFont="1" applyFill="1" applyBorder="1" applyAlignment="1">
      <alignment horizontal="center"/>
    </xf>
    <xf numFmtId="164" fontId="30" fillId="2" borderId="0" xfId="0" applyNumberFormat="1" applyFont="1" applyFill="1" applyBorder="1" applyAlignment="1">
      <alignment horizontal="center"/>
    </xf>
    <xf numFmtId="0" fontId="30" fillId="2" borderId="0" xfId="0" applyFont="1" applyFill="1"/>
    <xf numFmtId="4" fontId="30" fillId="2" borderId="0" xfId="0" applyNumberFormat="1" applyFont="1" applyFill="1" applyBorder="1" applyAlignment="1">
      <alignment horizontal="center"/>
    </xf>
    <xf numFmtId="0" fontId="25" fillId="2" borderId="0" xfId="0" applyFont="1" applyFill="1"/>
    <xf numFmtId="0" fontId="33" fillId="0" borderId="40" xfId="0" applyFont="1" applyBorder="1"/>
    <xf numFmtId="0" fontId="30" fillId="2" borderId="0" xfId="0" quotePrefix="1" applyFont="1" applyFill="1" applyBorder="1" applyAlignment="1">
      <alignment horizontal="left"/>
    </xf>
    <xf numFmtId="0" fontId="30" fillId="2" borderId="0" xfId="0" quotePrefix="1" applyFont="1" applyFill="1" applyBorder="1" applyAlignment="1">
      <alignment horizontal="center"/>
    </xf>
    <xf numFmtId="0" fontId="30" fillId="2" borderId="0" xfId="0" applyFont="1" applyFill="1" applyBorder="1"/>
    <xf numFmtId="0" fontId="25" fillId="2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right"/>
    </xf>
    <xf numFmtId="0" fontId="25" fillId="2" borderId="0" xfId="0" applyFont="1" applyFill="1" applyBorder="1"/>
    <xf numFmtId="0" fontId="32" fillId="2" borderId="0" xfId="0" applyFont="1" applyFill="1" applyAlignment="1"/>
    <xf numFmtId="0" fontId="26" fillId="2" borderId="0" xfId="0" applyFont="1" applyFill="1"/>
    <xf numFmtId="0" fontId="26" fillId="2" borderId="0" xfId="0" applyFont="1" applyFill="1" applyAlignment="1">
      <alignment horizontal="center"/>
    </xf>
    <xf numFmtId="1" fontId="30" fillId="2" borderId="40" xfId="0" applyNumberFormat="1" applyFont="1" applyFill="1" applyBorder="1" applyAlignment="1">
      <alignment horizontal="center"/>
    </xf>
    <xf numFmtId="4" fontId="30" fillId="2" borderId="0" xfId="0" applyNumberFormat="1" applyFont="1" applyFill="1" applyBorder="1" applyAlignment="1">
      <alignment horizontal="right"/>
    </xf>
    <xf numFmtId="0" fontId="29" fillId="2" borderId="0" xfId="0" applyFont="1" applyFill="1" applyBorder="1" applyAlignment="1">
      <alignment horizontal="right"/>
    </xf>
    <xf numFmtId="2" fontId="30" fillId="2" borderId="40" xfId="0" applyNumberFormat="1" applyFont="1" applyFill="1" applyBorder="1" applyAlignment="1">
      <alignment horizontal="right"/>
    </xf>
    <xf numFmtId="4" fontId="30" fillId="2" borderId="40" xfId="0" applyNumberFormat="1" applyFont="1" applyFill="1" applyBorder="1" applyAlignment="1">
      <alignment horizontal="right"/>
    </xf>
    <xf numFmtId="49" fontId="30" fillId="2" borderId="0" xfId="0" applyNumberFormat="1" applyFont="1" applyFill="1" applyBorder="1" applyAlignment="1">
      <alignment horizontal="left"/>
    </xf>
    <xf numFmtId="9" fontId="25" fillId="2" borderId="0" xfId="0" applyNumberFormat="1" applyFont="1" applyFill="1" applyBorder="1" applyAlignment="1">
      <alignment horizontal="center"/>
    </xf>
    <xf numFmtId="0" fontId="30" fillId="2" borderId="0" xfId="0" applyNumberFormat="1" applyFont="1" applyFill="1" applyBorder="1" applyAlignment="1">
      <alignment horizontal="center"/>
    </xf>
    <xf numFmtId="0" fontId="27" fillId="2" borderId="40" xfId="0" applyNumberFormat="1" applyFont="1" applyFill="1" applyBorder="1" applyAlignment="1">
      <alignment horizontal="center"/>
    </xf>
    <xf numFmtId="2" fontId="32" fillId="2" borderId="0" xfId="0" applyNumberFormat="1" applyFont="1" applyFill="1" applyBorder="1" applyAlignment="1">
      <alignment horizontal="center"/>
    </xf>
    <xf numFmtId="0" fontId="32" fillId="2" borderId="0" xfId="0" quotePrefix="1" applyFont="1" applyFill="1" applyBorder="1" applyAlignment="1">
      <alignment horizontal="left"/>
    </xf>
    <xf numFmtId="0" fontId="32" fillId="2" borderId="0" xfId="0" quotePrefix="1" applyFont="1" applyFill="1" applyBorder="1" applyAlignment="1">
      <alignment horizontal="center"/>
    </xf>
    <xf numFmtId="4" fontId="32" fillId="2" borderId="0" xfId="0" applyNumberFormat="1" applyFont="1" applyFill="1" applyBorder="1" applyAlignment="1">
      <alignment horizontal="center"/>
    </xf>
    <xf numFmtId="0" fontId="27" fillId="2" borderId="0" xfId="0" applyFont="1" applyFill="1" applyAlignment="1"/>
    <xf numFmtId="0" fontId="30" fillId="2" borderId="41" xfId="0" applyFont="1" applyFill="1" applyBorder="1" applyAlignment="1">
      <alignment horizontal="center"/>
    </xf>
    <xf numFmtId="0" fontId="30" fillId="2" borderId="42" xfId="0" applyFont="1" applyFill="1" applyBorder="1" applyAlignment="1">
      <alignment horizontal="center"/>
    </xf>
    <xf numFmtId="2" fontId="30" fillId="2" borderId="42" xfId="0" applyNumberFormat="1" applyFont="1" applyFill="1" applyBorder="1" applyAlignment="1">
      <alignment horizontal="center"/>
    </xf>
    <xf numFmtId="0" fontId="30" fillId="2" borderId="42" xfId="0" applyFont="1" applyFill="1" applyBorder="1" applyAlignment="1">
      <alignment horizontal="left"/>
    </xf>
    <xf numFmtId="4" fontId="30" fillId="2" borderId="42" xfId="0" applyNumberFormat="1" applyFont="1" applyFill="1" applyBorder="1" applyAlignment="1">
      <alignment horizontal="center"/>
    </xf>
    <xf numFmtId="164" fontId="30" fillId="2" borderId="0" xfId="0" applyNumberFormat="1" applyFont="1" applyFill="1" applyAlignment="1">
      <alignment horizontal="center"/>
    </xf>
    <xf numFmtId="0" fontId="30" fillId="2" borderId="43" xfId="0" applyFont="1" applyFill="1" applyBorder="1" applyAlignment="1">
      <alignment horizontal="center"/>
    </xf>
    <xf numFmtId="4" fontId="30" fillId="2" borderId="43" xfId="0" applyNumberFormat="1" applyFont="1" applyFill="1" applyBorder="1" applyAlignment="1">
      <alignment horizontal="center"/>
    </xf>
    <xf numFmtId="0" fontId="25" fillId="2" borderId="41" xfId="0" applyFont="1" applyFill="1" applyBorder="1" applyAlignment="1"/>
    <xf numFmtId="0" fontId="30" fillId="2" borderId="40" xfId="0" applyFont="1" applyFill="1" applyBorder="1" applyAlignment="1"/>
    <xf numFmtId="0" fontId="30" fillId="2" borderId="39" xfId="0" applyFont="1" applyFill="1" applyBorder="1" applyAlignment="1"/>
    <xf numFmtId="0" fontId="24" fillId="0" borderId="0" xfId="0" applyFont="1"/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5" fillId="2" borderId="35" xfId="0" applyFont="1" applyFill="1" applyBorder="1"/>
    <xf numFmtId="0" fontId="5" fillId="2" borderId="38" xfId="0" applyFont="1" applyFill="1" applyBorder="1"/>
    <xf numFmtId="0" fontId="5" fillId="2" borderId="12" xfId="0" applyFont="1" applyFill="1" applyBorder="1" applyAlignment="1">
      <alignment horizontal="left"/>
    </xf>
    <xf numFmtId="0" fontId="5" fillId="2" borderId="7" xfId="0" applyFont="1" applyFill="1" applyBorder="1"/>
    <xf numFmtId="0" fontId="4" fillId="2" borderId="0" xfId="0" applyFont="1" applyFill="1" applyBorder="1" applyAlignment="1">
      <alignment horizontal="left"/>
    </xf>
    <xf numFmtId="0" fontId="35" fillId="2" borderId="40" xfId="0" applyFont="1" applyFill="1" applyBorder="1" applyAlignment="1">
      <alignment horizontal="center"/>
    </xf>
    <xf numFmtId="0" fontId="35" fillId="2" borderId="0" xfId="0" applyFont="1" applyFill="1" applyAlignment="1">
      <alignment horizontal="center"/>
    </xf>
    <xf numFmtId="0" fontId="36" fillId="2" borderId="40" xfId="0" applyFont="1" applyFill="1" applyBorder="1" applyAlignment="1">
      <alignment horizontal="center"/>
    </xf>
    <xf numFmtId="0" fontId="35" fillId="2" borderId="0" xfId="0" applyFont="1" applyFill="1" applyBorder="1" applyAlignment="1">
      <alignment horizontal="center"/>
    </xf>
    <xf numFmtId="0" fontId="35" fillId="2" borderId="0" xfId="0" applyFont="1" applyFill="1" applyAlignment="1"/>
    <xf numFmtId="0" fontId="35" fillId="2" borderId="0" xfId="0" applyFont="1" applyFill="1" applyBorder="1" applyAlignment="1"/>
    <xf numFmtId="0" fontId="3" fillId="2" borderId="0" xfId="0" applyFont="1" applyFill="1"/>
    <xf numFmtId="0" fontId="35" fillId="2" borderId="0" xfId="0" applyFont="1" applyFill="1" applyBorder="1"/>
    <xf numFmtId="0" fontId="35" fillId="2" borderId="0" xfId="0" applyFont="1" applyFill="1"/>
    <xf numFmtId="0" fontId="4" fillId="2" borderId="0" xfId="0" applyFont="1" applyFill="1" applyBorder="1" applyAlignment="1">
      <alignment horizontal="left" vertical="top"/>
    </xf>
    <xf numFmtId="0" fontId="37" fillId="2" borderId="0" xfId="0" applyFont="1" applyFill="1" applyBorder="1"/>
    <xf numFmtId="0" fontId="38" fillId="2" borderId="0" xfId="0" applyFont="1" applyFill="1"/>
    <xf numFmtId="0" fontId="39" fillId="2" borderId="0" xfId="0" applyFont="1" applyFill="1" applyBorder="1"/>
    <xf numFmtId="0" fontId="40" fillId="2" borderId="0" xfId="0" applyFont="1" applyFill="1"/>
    <xf numFmtId="0" fontId="34" fillId="2" borderId="0" xfId="0" applyFont="1" applyFill="1" applyAlignment="1"/>
    <xf numFmtId="0" fontId="4" fillId="2" borderId="0" xfId="0" applyFont="1" applyFill="1" applyBorder="1" applyAlignment="1">
      <alignment vertical="center"/>
    </xf>
    <xf numFmtId="0" fontId="7" fillId="2" borderId="0" xfId="0" applyFont="1" applyFill="1" applyAlignment="1"/>
    <xf numFmtId="0" fontId="8" fillId="2" borderId="0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right"/>
    </xf>
    <xf numFmtId="0" fontId="27" fillId="2" borderId="0" xfId="0" applyFont="1" applyFill="1" applyAlignment="1">
      <alignment horizontal="center"/>
    </xf>
    <xf numFmtId="0" fontId="41" fillId="0" borderId="0" xfId="0" applyFont="1" applyFill="1"/>
    <xf numFmtId="0" fontId="41" fillId="0" borderId="0" xfId="0" applyFont="1" applyFill="1" applyAlignment="1">
      <alignment horizontal="center"/>
    </xf>
    <xf numFmtId="0" fontId="42" fillId="0" borderId="0" xfId="0" applyFont="1" applyFill="1"/>
    <xf numFmtId="164" fontId="41" fillId="0" borderId="0" xfId="0" applyNumberFormat="1" applyFont="1" applyFill="1" applyAlignment="1">
      <alignment horizontal="center"/>
    </xf>
    <xf numFmtId="0" fontId="43" fillId="0" borderId="0" xfId="0" applyFont="1" applyFill="1" applyBorder="1"/>
    <xf numFmtId="164" fontId="43" fillId="0" borderId="0" xfId="0" applyNumberFormat="1" applyFont="1" applyFill="1" applyBorder="1" applyAlignment="1">
      <alignment horizontal="center"/>
    </xf>
    <xf numFmtId="0" fontId="8" fillId="2" borderId="0" xfId="0" applyFont="1" applyFill="1"/>
    <xf numFmtId="0" fontId="5" fillId="0" borderId="0" xfId="0" applyFont="1" applyFill="1"/>
    <xf numFmtId="0" fontId="5" fillId="0" borderId="0" xfId="0" applyFont="1" applyFill="1" applyBorder="1"/>
    <xf numFmtId="0" fontId="18" fillId="2" borderId="0" xfId="0" applyFont="1" applyFill="1" applyAlignment="1">
      <alignment horizontal="center"/>
    </xf>
    <xf numFmtId="0" fontId="12" fillId="3" borderId="0" xfId="0" applyFont="1" applyFill="1" applyAlignment="1">
      <alignment horizontal="left"/>
    </xf>
    <xf numFmtId="0" fontId="1" fillId="3" borderId="0" xfId="0" applyFont="1" applyFill="1" applyBorder="1" applyAlignment="1"/>
    <xf numFmtId="0" fontId="12" fillId="3" borderId="0" xfId="0" applyFont="1" applyFill="1" applyAlignment="1">
      <alignment horizontal="center"/>
    </xf>
    <xf numFmtId="0" fontId="12" fillId="3" borderId="0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0" fillId="0" borderId="0" xfId="0" applyFill="1" applyBorder="1" applyAlignment="1">
      <alignment horizontal="right"/>
    </xf>
    <xf numFmtId="166" fontId="5" fillId="2" borderId="8" xfId="0" quotePrefix="1" applyNumberFormat="1" applyFont="1" applyFill="1" applyBorder="1"/>
    <xf numFmtId="0" fontId="5" fillId="2" borderId="45" xfId="0" applyFont="1" applyFill="1" applyBorder="1"/>
    <xf numFmtId="164" fontId="7" fillId="0" borderId="5" xfId="0" applyNumberFormat="1" applyFont="1" applyFill="1" applyBorder="1" applyAlignment="1">
      <alignment horizontal="right"/>
    </xf>
    <xf numFmtId="0" fontId="0" fillId="0" borderId="0" xfId="0" applyFill="1" applyBorder="1" applyAlignment="1"/>
    <xf numFmtId="0" fontId="11" fillId="0" borderId="0" xfId="0" applyFont="1" applyFill="1" applyBorder="1" applyAlignment="1"/>
    <xf numFmtId="0" fontId="22" fillId="0" borderId="0" xfId="0" applyFont="1" applyFill="1"/>
    <xf numFmtId="0" fontId="44" fillId="0" borderId="0" xfId="0" applyFont="1" applyFill="1"/>
    <xf numFmtId="164" fontId="22" fillId="0" borderId="0" xfId="0" applyNumberFormat="1" applyFont="1" applyFill="1" applyAlignment="1">
      <alignment horizontal="right"/>
    </xf>
    <xf numFmtId="164" fontId="7" fillId="0" borderId="5" xfId="0" applyNumberFormat="1" applyFont="1" applyFill="1" applyBorder="1" applyAlignment="1"/>
    <xf numFmtId="168" fontId="7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left"/>
    </xf>
    <xf numFmtId="164" fontId="0" fillId="2" borderId="46" xfId="0" applyNumberFormat="1" applyFill="1" applyBorder="1" applyAlignment="1">
      <alignment horizontal="right"/>
    </xf>
    <xf numFmtId="164" fontId="11" fillId="0" borderId="43" xfId="0" applyNumberFormat="1" applyFont="1" applyFill="1" applyBorder="1"/>
    <xf numFmtId="164" fontId="11" fillId="0" borderId="43" xfId="0" applyNumberFormat="1" applyFont="1" applyFill="1" applyBorder="1" applyAlignment="1">
      <alignment horizontal="right"/>
    </xf>
    <xf numFmtId="0" fontId="11" fillId="0" borderId="5" xfId="0" applyFont="1" applyFill="1" applyBorder="1" applyAlignment="1">
      <alignment horizontal="center"/>
    </xf>
    <xf numFmtId="0" fontId="1" fillId="0" borderId="0" xfId="0" applyFont="1" applyFill="1"/>
    <xf numFmtId="0" fontId="5" fillId="2" borderId="6" xfId="0" applyFont="1" applyFill="1" applyBorder="1" applyAlignment="1">
      <alignment horizontal="left"/>
    </xf>
    <xf numFmtId="0" fontId="5" fillId="2" borderId="5" xfId="0" applyFont="1" applyFill="1" applyBorder="1" applyAlignment="1"/>
    <xf numFmtId="0" fontId="4" fillId="2" borderId="33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47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2" fontId="30" fillId="2" borderId="0" xfId="0" applyNumberFormat="1" applyFont="1" applyFill="1" applyBorder="1" applyAlignment="1">
      <alignment horizontal="right"/>
    </xf>
    <xf numFmtId="164" fontId="30" fillId="2" borderId="0" xfId="0" applyNumberFormat="1" applyFont="1" applyFill="1" applyBorder="1" applyAlignment="1">
      <alignment horizontal="right"/>
    </xf>
    <xf numFmtId="0" fontId="25" fillId="2" borderId="0" xfId="0" applyFont="1" applyFill="1" applyBorder="1" applyAlignment="1">
      <alignment horizontal="right"/>
    </xf>
    <xf numFmtId="0" fontId="26" fillId="2" borderId="0" xfId="0" applyFont="1" applyFill="1" applyBorder="1" applyAlignment="1">
      <alignment horizontal="right"/>
    </xf>
    <xf numFmtId="2" fontId="27" fillId="2" borderId="40" xfId="0" applyNumberFormat="1" applyFont="1" applyFill="1" applyBorder="1" applyAlignment="1">
      <alignment horizontal="right"/>
    </xf>
    <xf numFmtId="0" fontId="26" fillId="2" borderId="0" xfId="0" applyFont="1" applyFill="1" applyAlignment="1">
      <alignment horizontal="right"/>
    </xf>
    <xf numFmtId="164" fontId="30" fillId="2" borderId="40" xfId="0" applyNumberFormat="1" applyFont="1" applyFill="1" applyBorder="1" applyAlignment="1">
      <alignment horizontal="right"/>
    </xf>
    <xf numFmtId="0" fontId="5" fillId="0" borderId="5" xfId="0" applyFont="1" applyBorder="1"/>
    <xf numFmtId="0" fontId="8" fillId="0" borderId="40" xfId="0" applyFont="1" applyFill="1" applyBorder="1" applyAlignment="1">
      <alignment horizontal="center"/>
    </xf>
    <xf numFmtId="0" fontId="1" fillId="2" borderId="13" xfId="0" applyFont="1" applyFill="1" applyBorder="1"/>
    <xf numFmtId="0" fontId="1" fillId="2" borderId="14" xfId="0" applyFont="1" applyFill="1" applyBorder="1"/>
    <xf numFmtId="17" fontId="7" fillId="0" borderId="0" xfId="0" quotePrefix="1" applyNumberFormat="1" applyFont="1" applyFill="1"/>
    <xf numFmtId="0" fontId="7" fillId="2" borderId="6" xfId="0" applyFont="1" applyFill="1" applyBorder="1" applyAlignment="1">
      <alignment horizontal="center"/>
    </xf>
    <xf numFmtId="4" fontId="8" fillId="6" borderId="6" xfId="0" applyNumberFormat="1" applyFont="1" applyFill="1" applyBorder="1" applyAlignment="1"/>
    <xf numFmtId="0" fontId="45" fillId="0" borderId="0" xfId="0" applyFont="1" applyFill="1"/>
    <xf numFmtId="164" fontId="45" fillId="0" borderId="5" xfId="0" applyNumberFormat="1" applyFont="1" applyFill="1" applyBorder="1" applyAlignment="1">
      <alignment horizontal="right"/>
    </xf>
    <xf numFmtId="164" fontId="27" fillId="6" borderId="6" xfId="0" applyNumberFormat="1" applyFont="1" applyFill="1" applyBorder="1" applyAlignment="1">
      <alignment horizontal="right"/>
    </xf>
    <xf numFmtId="0" fontId="25" fillId="0" borderId="0" xfId="0" applyFont="1" applyFill="1"/>
    <xf numFmtId="164" fontId="25" fillId="0" borderId="0" xfId="0" applyNumberFormat="1" applyFont="1" applyFill="1" applyAlignment="1">
      <alignment horizontal="right"/>
    </xf>
    <xf numFmtId="164" fontId="7" fillId="6" borderId="6" xfId="0" applyNumberFormat="1" applyFont="1" applyFill="1" applyBorder="1"/>
    <xf numFmtId="164" fontId="7" fillId="6" borderId="6" xfId="0" applyNumberFormat="1" applyFont="1" applyFill="1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13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1" fillId="2" borderId="0" xfId="0" applyFont="1" applyFill="1" applyAlignment="1"/>
    <xf numFmtId="164" fontId="45" fillId="0" borderId="0" xfId="0" applyNumberFormat="1" applyFont="1" applyFill="1" applyBorder="1" applyAlignment="1">
      <alignment horizontal="right"/>
    </xf>
    <xf numFmtId="164" fontId="24" fillId="2" borderId="0" xfId="0" applyNumberFormat="1" applyFont="1" applyFill="1"/>
    <xf numFmtId="0" fontId="25" fillId="0" borderId="0" xfId="0" applyFont="1" applyFill="1" applyAlignment="1">
      <alignment horizontal="center"/>
    </xf>
    <xf numFmtId="0" fontId="5" fillId="2" borderId="48" xfId="0" applyFont="1" applyFill="1" applyBorder="1"/>
    <xf numFmtId="0" fontId="4" fillId="6" borderId="18" xfId="0" applyFont="1" applyFill="1" applyBorder="1" applyAlignment="1">
      <alignment horizontal="left"/>
    </xf>
    <xf numFmtId="22" fontId="0" fillId="0" borderId="0" xfId="0" applyNumberFormat="1"/>
    <xf numFmtId="0" fontId="0" fillId="2" borderId="2" xfId="0" applyFill="1" applyBorder="1"/>
    <xf numFmtId="9" fontId="5" fillId="2" borderId="0" xfId="0" applyNumberFormat="1" applyFont="1" applyFill="1" applyBorder="1"/>
    <xf numFmtId="0" fontId="0" fillId="2" borderId="32" xfId="0" applyFill="1" applyBorder="1"/>
    <xf numFmtId="0" fontId="0" fillId="2" borderId="48" xfId="0" applyFill="1" applyBorder="1"/>
    <xf numFmtId="0" fontId="7" fillId="3" borderId="0" xfId="0" applyFont="1" applyFill="1"/>
    <xf numFmtId="0" fontId="0" fillId="6" borderId="6" xfId="0" applyFill="1" applyBorder="1"/>
    <xf numFmtId="164" fontId="0" fillId="6" borderId="6" xfId="0" applyNumberFormat="1" applyFill="1" applyBorder="1"/>
    <xf numFmtId="0" fontId="4" fillId="2" borderId="18" xfId="0" applyFont="1" applyFill="1" applyBorder="1" applyAlignment="1">
      <alignment horizontal="right"/>
    </xf>
    <xf numFmtId="0" fontId="4" fillId="2" borderId="22" xfId="0" applyFont="1" applyFill="1" applyBorder="1" applyAlignment="1">
      <alignment horizontal="right"/>
    </xf>
    <xf numFmtId="0" fontId="5" fillId="2" borderId="49" xfId="0" applyFont="1" applyFill="1" applyBorder="1" applyAlignment="1">
      <alignment horizontal="center"/>
    </xf>
    <xf numFmtId="165" fontId="5" fillId="5" borderId="9" xfId="0" applyNumberFormat="1" applyFont="1" applyFill="1" applyBorder="1" applyAlignment="1" applyProtection="1">
      <alignment horizontal="center"/>
      <protection locked="0"/>
    </xf>
    <xf numFmtId="0" fontId="5" fillId="5" borderId="45" xfId="0" applyFont="1" applyFill="1" applyBorder="1" applyAlignment="1" applyProtection="1">
      <alignment horizontal="center"/>
      <protection locked="0"/>
    </xf>
    <xf numFmtId="0" fontId="5" fillId="5" borderId="5" xfId="0" applyFont="1" applyFill="1" applyBorder="1" applyAlignment="1" applyProtection="1">
      <alignment horizontal="center"/>
      <protection locked="0"/>
    </xf>
    <xf numFmtId="0" fontId="5" fillId="5" borderId="5" xfId="0" applyFont="1" applyFill="1" applyBorder="1" applyAlignment="1" applyProtection="1">
      <protection locked="0"/>
    </xf>
    <xf numFmtId="0" fontId="5" fillId="5" borderId="10" xfId="0" applyFont="1" applyFill="1" applyBorder="1" applyAlignment="1" applyProtection="1">
      <alignment horizontal="center"/>
      <protection locked="0"/>
    </xf>
    <xf numFmtId="14" fontId="5" fillId="5" borderId="5" xfId="0" applyNumberFormat="1" applyFont="1" applyFill="1" applyBorder="1" applyProtection="1">
      <protection locked="0"/>
    </xf>
    <xf numFmtId="14" fontId="5" fillId="5" borderId="10" xfId="0" applyNumberFormat="1" applyFont="1" applyFill="1" applyBorder="1" applyProtection="1">
      <protection locked="0"/>
    </xf>
    <xf numFmtId="9" fontId="5" fillId="5" borderId="10" xfId="0" applyNumberFormat="1" applyFont="1" applyFill="1" applyBorder="1" applyProtection="1">
      <protection locked="0"/>
    </xf>
    <xf numFmtId="10" fontId="5" fillId="5" borderId="10" xfId="0" applyNumberFormat="1" applyFont="1" applyFill="1" applyBorder="1" applyProtection="1">
      <protection locked="0"/>
    </xf>
    <xf numFmtId="165" fontId="5" fillId="5" borderId="6" xfId="0" applyNumberFormat="1" applyFont="1" applyFill="1" applyBorder="1" applyAlignment="1" applyProtection="1">
      <alignment horizontal="left"/>
      <protection locked="0"/>
    </xf>
    <xf numFmtId="164" fontId="5" fillId="5" borderId="50" xfId="0" applyNumberFormat="1" applyFont="1" applyFill="1" applyBorder="1" applyProtection="1">
      <protection locked="0"/>
    </xf>
    <xf numFmtId="0" fontId="5" fillId="5" borderId="6" xfId="0" applyFont="1" applyFill="1" applyBorder="1" applyProtection="1">
      <protection locked="0"/>
    </xf>
    <xf numFmtId="165" fontId="5" fillId="5" borderId="32" xfId="0" applyNumberFormat="1" applyFont="1" applyFill="1" applyBorder="1" applyAlignment="1" applyProtection="1">
      <alignment horizontal="left"/>
      <protection locked="0"/>
    </xf>
    <xf numFmtId="164" fontId="5" fillId="5" borderId="51" xfId="0" applyNumberFormat="1" applyFont="1" applyFill="1" applyBorder="1" applyProtection="1">
      <protection locked="0"/>
    </xf>
    <xf numFmtId="0" fontId="5" fillId="5" borderId="52" xfId="0" applyFont="1" applyFill="1" applyBorder="1" applyProtection="1">
      <protection locked="0"/>
    </xf>
    <xf numFmtId="166" fontId="5" fillId="5" borderId="53" xfId="0" applyNumberFormat="1" applyFont="1" applyFill="1" applyBorder="1" applyProtection="1">
      <protection locked="0"/>
    </xf>
    <xf numFmtId="0" fontId="5" fillId="5" borderId="53" xfId="0" applyFont="1" applyFill="1" applyBorder="1" applyProtection="1">
      <protection locked="0"/>
    </xf>
    <xf numFmtId="164" fontId="5" fillId="5" borderId="6" xfId="0" applyNumberFormat="1" applyFont="1" applyFill="1" applyBorder="1" applyAlignment="1" applyProtection="1">
      <alignment horizontal="right"/>
      <protection locked="0"/>
    </xf>
    <xf numFmtId="167" fontId="5" fillId="5" borderId="6" xfId="0" applyNumberFormat="1" applyFont="1" applyFill="1" applyBorder="1" applyProtection="1">
      <protection locked="0"/>
    </xf>
    <xf numFmtId="164" fontId="5" fillId="5" borderId="6" xfId="0" applyNumberFormat="1" applyFont="1" applyFill="1" applyBorder="1" applyProtection="1">
      <protection locked="0"/>
    </xf>
    <xf numFmtId="0" fontId="7" fillId="5" borderId="32" xfId="0" applyFont="1" applyFill="1" applyBorder="1" applyAlignment="1" applyProtection="1">
      <alignment horizontal="center"/>
      <protection locked="0"/>
    </xf>
    <xf numFmtId="0" fontId="7" fillId="5" borderId="6" xfId="0" applyFont="1" applyFill="1" applyBorder="1" applyAlignment="1" applyProtection="1">
      <alignment horizontal="center"/>
      <protection locked="0"/>
    </xf>
    <xf numFmtId="168" fontId="7" fillId="5" borderId="6" xfId="0" applyNumberFormat="1" applyFont="1" applyFill="1" applyBorder="1" applyAlignment="1" applyProtection="1">
      <alignment horizontal="center"/>
      <protection locked="0"/>
    </xf>
    <xf numFmtId="0" fontId="45" fillId="5" borderId="6" xfId="0" applyFont="1" applyFill="1" applyBorder="1" applyAlignment="1" applyProtection="1">
      <alignment horizontal="center"/>
      <protection locked="0"/>
    </xf>
    <xf numFmtId="164" fontId="7" fillId="5" borderId="6" xfId="0" applyNumberFormat="1" applyFont="1" applyFill="1" applyBorder="1" applyAlignment="1" applyProtection="1">
      <alignment horizontal="center"/>
      <protection locked="0"/>
    </xf>
    <xf numFmtId="2" fontId="7" fillId="5" borderId="6" xfId="0" applyNumberFormat="1" applyFont="1" applyFill="1" applyBorder="1" applyAlignment="1" applyProtection="1">
      <alignment horizontal="center"/>
      <protection locked="0"/>
    </xf>
    <xf numFmtId="168" fontId="45" fillId="5" borderId="6" xfId="0" applyNumberFormat="1" applyFont="1" applyFill="1" applyBorder="1" applyAlignment="1" applyProtection="1">
      <alignment horizontal="center"/>
      <protection locked="0"/>
    </xf>
    <xf numFmtId="164" fontId="45" fillId="5" borderId="6" xfId="0" applyNumberFormat="1" applyFont="1" applyFill="1" applyBorder="1" applyAlignment="1" applyProtection="1">
      <alignment horizontal="center"/>
      <protection locked="0"/>
    </xf>
    <xf numFmtId="0" fontId="22" fillId="5" borderId="6" xfId="0" applyFont="1" applyFill="1" applyBorder="1" applyAlignment="1" applyProtection="1">
      <alignment horizontal="center"/>
      <protection locked="0"/>
    </xf>
    <xf numFmtId="0" fontId="7" fillId="5" borderId="6" xfId="0" applyFont="1" applyFill="1" applyBorder="1" applyProtection="1">
      <protection locked="0"/>
    </xf>
    <xf numFmtId="164" fontId="25" fillId="5" borderId="6" xfId="0" applyNumberFormat="1" applyFont="1" applyFill="1" applyBorder="1" applyProtection="1">
      <protection locked="0"/>
    </xf>
    <xf numFmtId="164" fontId="45" fillId="5" borderId="18" xfId="0" applyNumberFormat="1" applyFont="1" applyFill="1" applyBorder="1" applyAlignment="1" applyProtection="1">
      <alignment horizontal="center"/>
      <protection locked="0"/>
    </xf>
    <xf numFmtId="0" fontId="11" fillId="5" borderId="6" xfId="0" applyFont="1" applyFill="1" applyBorder="1" applyAlignment="1" applyProtection="1">
      <alignment horizontal="center"/>
      <protection locked="0"/>
    </xf>
    <xf numFmtId="0" fontId="4" fillId="5" borderId="6" xfId="0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Alignment="1" applyProtection="1">
      <alignment horizontal="center"/>
      <protection locked="0"/>
    </xf>
    <xf numFmtId="0" fontId="5" fillId="2" borderId="19" xfId="0" applyFont="1" applyFill="1" applyBorder="1" applyAlignment="1" applyProtection="1">
      <alignment horizontal="center"/>
      <protection locked="0"/>
    </xf>
    <xf numFmtId="0" fontId="5" fillId="5" borderId="2" xfId="0" applyFont="1" applyFill="1" applyBorder="1" applyAlignment="1" applyProtection="1">
      <alignment horizontal="center"/>
      <protection locked="0"/>
    </xf>
    <xf numFmtId="0" fontId="5" fillId="5" borderId="6" xfId="0" applyFont="1" applyFill="1" applyBorder="1" applyAlignment="1" applyProtection="1">
      <alignment horizontal="center"/>
      <protection locked="0"/>
    </xf>
    <xf numFmtId="0" fontId="5" fillId="5" borderId="32" xfId="0" applyFont="1" applyFill="1" applyBorder="1" applyAlignment="1" applyProtection="1">
      <alignment horizontal="center"/>
      <protection locked="0"/>
    </xf>
    <xf numFmtId="0" fontId="5" fillId="5" borderId="18" xfId="0" applyFont="1" applyFill="1" applyBorder="1" applyAlignment="1" applyProtection="1">
      <alignment horizontal="center"/>
      <protection locked="0"/>
    </xf>
    <xf numFmtId="0" fontId="5" fillId="5" borderId="30" xfId="0" applyFont="1" applyFill="1" applyBorder="1" applyAlignment="1" applyProtection="1">
      <alignment horizontal="center"/>
      <protection locked="0"/>
    </xf>
    <xf numFmtId="0" fontId="6" fillId="5" borderId="6" xfId="0" applyFont="1" applyFill="1" applyBorder="1" applyAlignment="1" applyProtection="1">
      <alignment horizontal="center" textRotation="90" wrapText="1"/>
      <protection locked="0"/>
    </xf>
    <xf numFmtId="0" fontId="5" fillId="5" borderId="48" xfId="0" applyFont="1" applyFill="1" applyBorder="1" applyAlignment="1" applyProtection="1">
      <alignment horizontal="center"/>
      <protection locked="0"/>
    </xf>
    <xf numFmtId="0" fontId="5" fillId="5" borderId="0" xfId="0" applyFont="1" applyFill="1" applyBorder="1" applyAlignment="1" applyProtection="1">
      <alignment horizontal="center"/>
      <protection locked="0"/>
    </xf>
    <xf numFmtId="0" fontId="5" fillId="5" borderId="7" xfId="0" applyFont="1" applyFill="1" applyBorder="1" applyAlignment="1" applyProtection="1">
      <alignment horizontal="center"/>
      <protection locked="0"/>
    </xf>
    <xf numFmtId="0" fontId="5" fillId="5" borderId="35" xfId="0" applyFont="1" applyFill="1" applyBorder="1" applyAlignment="1" applyProtection="1">
      <alignment horizontal="center"/>
      <protection locked="0"/>
    </xf>
    <xf numFmtId="0" fontId="5" fillId="5" borderId="6" xfId="0" applyFont="1" applyFill="1" applyBorder="1" applyAlignment="1" applyProtection="1">
      <alignment horizontal="center" vertical="center" textRotation="180"/>
      <protection locked="0"/>
    </xf>
    <xf numFmtId="0" fontId="5" fillId="5" borderId="21" xfId="0" applyFont="1" applyFill="1" applyBorder="1" applyAlignment="1" applyProtection="1">
      <alignment horizontal="center"/>
      <protection locked="0"/>
    </xf>
    <xf numFmtId="0" fontId="5" fillId="5" borderId="34" xfId="0" applyFont="1" applyFill="1" applyBorder="1" applyAlignment="1" applyProtection="1">
      <alignment horizontal="center"/>
      <protection locked="0"/>
    </xf>
    <xf numFmtId="0" fontId="5" fillId="5" borderId="6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4" fillId="5" borderId="41" xfId="0" applyFont="1" applyFill="1" applyBorder="1" applyAlignment="1" applyProtection="1">
      <alignment horizontal="center"/>
      <protection locked="0"/>
    </xf>
    <xf numFmtId="0" fontId="36" fillId="5" borderId="40" xfId="0" applyFont="1" applyFill="1" applyBorder="1" applyAlignment="1" applyProtection="1">
      <alignment horizontal="center"/>
      <protection locked="0"/>
    </xf>
    <xf numFmtId="0" fontId="5" fillId="5" borderId="19" xfId="0" applyFont="1" applyFill="1" applyBorder="1" applyAlignment="1" applyProtection="1">
      <alignment horizontal="center"/>
      <protection locked="0"/>
    </xf>
    <xf numFmtId="0" fontId="5" fillId="5" borderId="31" xfId="0" applyFont="1" applyFill="1" applyBorder="1" applyAlignment="1" applyProtection="1">
      <alignment horizontal="center"/>
      <protection locked="0"/>
    </xf>
    <xf numFmtId="0" fontId="5" fillId="5" borderId="54" xfId="0" applyFont="1" applyFill="1" applyBorder="1" applyAlignment="1" applyProtection="1">
      <alignment horizontal="center"/>
      <protection locked="0"/>
    </xf>
    <xf numFmtId="0" fontId="25" fillId="2" borderId="41" xfId="0" applyFont="1" applyFill="1" applyBorder="1" applyAlignment="1" applyProtection="1">
      <protection locked="0"/>
    </xf>
    <xf numFmtId="0" fontId="25" fillId="2" borderId="41" xfId="0" applyFont="1" applyFill="1" applyBorder="1" applyAlignment="1" applyProtection="1">
      <alignment horizontal="center"/>
      <protection locked="0"/>
    </xf>
    <xf numFmtId="4" fontId="30" fillId="2" borderId="41" xfId="0" applyNumberFormat="1" applyFont="1" applyFill="1" applyBorder="1" applyAlignment="1" applyProtection="1">
      <alignment horizontal="center"/>
      <protection locked="0"/>
    </xf>
    <xf numFmtId="0" fontId="47" fillId="3" borderId="0" xfId="0" applyFont="1" applyFill="1"/>
    <xf numFmtId="0" fontId="5" fillId="5" borderId="5" xfId="0" applyFont="1" applyFill="1" applyBorder="1" applyProtection="1">
      <protection locked="0"/>
    </xf>
    <xf numFmtId="0" fontId="5" fillId="5" borderId="10" xfId="0" applyFont="1" applyFill="1" applyBorder="1" applyProtection="1">
      <protection locked="0"/>
    </xf>
    <xf numFmtId="0" fontId="27" fillId="2" borderId="10" xfId="0" applyFont="1" applyFill="1" applyBorder="1" applyAlignment="1">
      <alignment horizontal="center"/>
    </xf>
    <xf numFmtId="14" fontId="5" fillId="2" borderId="10" xfId="0" applyNumberFormat="1" applyFont="1" applyFill="1" applyBorder="1" applyProtection="1"/>
    <xf numFmtId="2" fontId="5" fillId="2" borderId="10" xfId="0" applyNumberFormat="1" applyFont="1" applyFill="1" applyBorder="1" applyProtection="1"/>
    <xf numFmtId="10" fontId="5" fillId="2" borderId="10" xfId="0" applyNumberFormat="1" applyFont="1" applyFill="1" applyBorder="1" applyProtection="1"/>
    <xf numFmtId="0" fontId="46" fillId="5" borderId="55" xfId="0" applyFont="1" applyFill="1" applyBorder="1" applyAlignment="1" applyProtection="1">
      <alignment horizontal="center"/>
      <protection locked="0"/>
    </xf>
    <xf numFmtId="0" fontId="13" fillId="2" borderId="12" xfId="0" applyFont="1" applyFill="1" applyBorder="1" applyAlignment="1">
      <alignment horizontal="center"/>
    </xf>
    <xf numFmtId="0" fontId="11" fillId="3" borderId="0" xfId="0" applyFont="1" applyFill="1"/>
    <xf numFmtId="0" fontId="18" fillId="3" borderId="0" xfId="0" applyFont="1" applyFill="1"/>
    <xf numFmtId="0" fontId="17" fillId="3" borderId="0" xfId="0" applyFont="1" applyFill="1" applyBorder="1" applyAlignment="1"/>
    <xf numFmtId="0" fontId="19" fillId="3" borderId="0" xfId="0" applyFont="1" applyFill="1" applyBorder="1" applyAlignment="1">
      <alignment horizontal="center"/>
    </xf>
    <xf numFmtId="4" fontId="19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8" fillId="3" borderId="0" xfId="0" applyFont="1" applyFill="1" applyAlignment="1">
      <alignment horizontal="center"/>
    </xf>
    <xf numFmtId="0" fontId="18" fillId="3" borderId="0" xfId="0" applyFont="1" applyFill="1" applyAlignment="1"/>
    <xf numFmtId="0" fontId="8" fillId="3" borderId="0" xfId="0" applyFont="1" applyFill="1"/>
    <xf numFmtId="0" fontId="30" fillId="3" borderId="0" xfId="0" applyFont="1" applyFill="1" applyBorder="1" applyAlignment="1">
      <alignment horizontal="center"/>
    </xf>
    <xf numFmtId="2" fontId="30" fillId="3" borderId="0" xfId="0" applyNumberFormat="1" applyFont="1" applyFill="1" applyBorder="1" applyAlignment="1">
      <alignment horizontal="center"/>
    </xf>
    <xf numFmtId="0" fontId="30" fillId="3" borderId="0" xfId="0" applyFont="1" applyFill="1" applyBorder="1" applyAlignment="1"/>
    <xf numFmtId="4" fontId="30" fillId="3" borderId="0" xfId="0" applyNumberFormat="1" applyFont="1" applyFill="1" applyBorder="1" applyAlignment="1">
      <alignment horizontal="center"/>
    </xf>
    <xf numFmtId="0" fontId="24" fillId="3" borderId="0" xfId="0" applyFont="1" applyFill="1" applyAlignment="1">
      <alignment horizontal="left"/>
    </xf>
    <xf numFmtId="0" fontId="24" fillId="3" borderId="0" xfId="0" applyFont="1" applyFill="1"/>
    <xf numFmtId="0" fontId="24" fillId="3" borderId="0" xfId="0" applyFont="1" applyFill="1" applyAlignment="1">
      <alignment horizontal="center"/>
    </xf>
    <xf numFmtId="0" fontId="0" fillId="3" borderId="0" xfId="0" applyFill="1" applyBorder="1"/>
    <xf numFmtId="0" fontId="8" fillId="3" borderId="0" xfId="0" applyFont="1" applyFill="1" applyBorder="1" applyAlignment="1"/>
    <xf numFmtId="164" fontId="0" fillId="3" borderId="0" xfId="0" applyNumberFormat="1" applyFill="1" applyBorder="1"/>
    <xf numFmtId="0" fontId="7" fillId="3" borderId="0" xfId="0" applyFont="1" applyFill="1" applyBorder="1"/>
    <xf numFmtId="164" fontId="0" fillId="3" borderId="0" xfId="0" applyNumberFormat="1" applyFill="1" applyBorder="1" applyProtection="1">
      <protection locked="0"/>
    </xf>
    <xf numFmtId="0" fontId="7" fillId="3" borderId="0" xfId="0" applyFont="1" applyFill="1" applyBorder="1" applyAlignment="1"/>
    <xf numFmtId="0" fontId="0" fillId="3" borderId="0" xfId="0" applyFill="1" applyBorder="1" applyAlignment="1"/>
    <xf numFmtId="0" fontId="3" fillId="3" borderId="0" xfId="0" applyFont="1" applyFill="1" applyBorder="1"/>
    <xf numFmtId="0" fontId="0" fillId="3" borderId="0" xfId="0" applyFill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4" fillId="6" borderId="18" xfId="0" applyFont="1" applyFill="1" applyBorder="1"/>
    <xf numFmtId="164" fontId="35" fillId="6" borderId="24" xfId="0" applyNumberFormat="1" applyFont="1" applyFill="1" applyBorder="1"/>
    <xf numFmtId="0" fontId="7" fillId="3" borderId="0" xfId="0" applyFont="1" applyFill="1" applyAlignment="1"/>
    <xf numFmtId="0" fontId="8" fillId="3" borderId="0" xfId="0" applyFont="1" applyFill="1" applyBorder="1" applyAlignment="1">
      <alignment horizontal="center"/>
    </xf>
    <xf numFmtId="164" fontId="23" fillId="3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Alignment="1">
      <alignment horizontal="right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right"/>
    </xf>
    <xf numFmtId="0" fontId="21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0" fontId="4" fillId="3" borderId="0" xfId="0" applyFont="1" applyFill="1" applyBorder="1" applyAlignment="1"/>
    <xf numFmtId="0" fontId="5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/>
    </xf>
    <xf numFmtId="0" fontId="9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center" vertical="center" textRotation="180"/>
    </xf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 vertical="center" textRotation="180" wrapText="1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 textRotation="180"/>
      <protection locked="0"/>
    </xf>
    <xf numFmtId="0" fontId="5" fillId="3" borderId="0" xfId="0" applyFont="1" applyFill="1" applyBorder="1" applyAlignment="1">
      <alignment horizontal="left"/>
    </xf>
    <xf numFmtId="0" fontId="10" fillId="2" borderId="56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 vertical="center"/>
    </xf>
    <xf numFmtId="0" fontId="4" fillId="5" borderId="30" xfId="0" applyFont="1" applyFill="1" applyBorder="1" applyAlignment="1" applyProtection="1">
      <alignment horizontal="center"/>
      <protection locked="0"/>
    </xf>
    <xf numFmtId="0" fontId="4" fillId="5" borderId="34" xfId="0" applyFont="1" applyFill="1" applyBorder="1" applyAlignment="1" applyProtection="1">
      <alignment horizontal="center"/>
      <protection locked="0"/>
    </xf>
    <xf numFmtId="0" fontId="5" fillId="2" borderId="16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left"/>
    </xf>
    <xf numFmtId="0" fontId="5" fillId="5" borderId="22" xfId="0" applyFont="1" applyFill="1" applyBorder="1" applyAlignment="1" applyProtection="1">
      <alignment horizontal="center"/>
      <protection locked="0"/>
    </xf>
    <xf numFmtId="0" fontId="4" fillId="2" borderId="3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5" fillId="5" borderId="19" xfId="0" applyFont="1" applyFill="1" applyBorder="1" applyAlignment="1"/>
    <xf numFmtId="0" fontId="5" fillId="5" borderId="6" xfId="0" applyFont="1" applyFill="1" applyBorder="1" applyAlignment="1"/>
    <xf numFmtId="0" fontId="5" fillId="5" borderId="2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 wrapText="1"/>
    </xf>
    <xf numFmtId="0" fontId="5" fillId="5" borderId="30" xfId="0" applyFont="1" applyFill="1" applyBorder="1" applyAlignment="1">
      <alignment horizontal="center" wrapText="1"/>
    </xf>
    <xf numFmtId="0" fontId="5" fillId="5" borderId="57" xfId="0" applyFont="1" applyFill="1" applyBorder="1" applyAlignment="1"/>
    <xf numFmtId="0" fontId="5" fillId="5" borderId="7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31" xfId="0" applyFont="1" applyFill="1" applyBorder="1" applyAlignment="1">
      <alignment horizontal="center"/>
    </xf>
    <xf numFmtId="0" fontId="5" fillId="5" borderId="32" xfId="0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/>
    </xf>
    <xf numFmtId="0" fontId="4" fillId="5" borderId="19" xfId="0" applyFont="1" applyFill="1" applyBorder="1" applyAlignment="1"/>
    <xf numFmtId="0" fontId="4" fillId="5" borderId="6" xfId="0" applyFont="1" applyFill="1" applyBorder="1" applyAlignment="1"/>
    <xf numFmtId="0" fontId="4" fillId="5" borderId="2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57" xfId="0" applyFont="1" applyFill="1" applyBorder="1" applyAlignment="1"/>
    <xf numFmtId="0" fontId="4" fillId="5" borderId="7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31" xfId="0" applyFont="1" applyFill="1" applyBorder="1" applyAlignment="1">
      <alignment horizontal="center"/>
    </xf>
    <xf numFmtId="0" fontId="4" fillId="5" borderId="32" xfId="0" applyFont="1" applyFill="1" applyBorder="1" applyAlignment="1">
      <alignment horizontal="center"/>
    </xf>
    <xf numFmtId="0" fontId="4" fillId="5" borderId="35" xfId="0" applyFont="1" applyFill="1" applyBorder="1" applyAlignment="1">
      <alignment horizontal="center"/>
    </xf>
    <xf numFmtId="0" fontId="36" fillId="5" borderId="58" xfId="0" applyFont="1" applyFill="1" applyBorder="1" applyAlignment="1" applyProtection="1">
      <alignment horizontal="center"/>
      <protection locked="0"/>
    </xf>
    <xf numFmtId="0" fontId="46" fillId="5" borderId="40" xfId="0" applyFont="1" applyFill="1" applyBorder="1" applyAlignment="1" applyProtection="1">
      <alignment horizontal="center"/>
      <protection locked="0"/>
    </xf>
    <xf numFmtId="0" fontId="38" fillId="2" borderId="0" xfId="0" applyFont="1" applyFill="1" applyBorder="1"/>
    <xf numFmtId="0" fontId="40" fillId="2" borderId="0" xfId="0" applyFont="1" applyFill="1" applyBorder="1"/>
    <xf numFmtId="0" fontId="27" fillId="2" borderId="0" xfId="0" applyFont="1" applyFill="1" applyBorder="1"/>
    <xf numFmtId="0" fontId="7" fillId="0" borderId="0" xfId="0" applyFont="1" applyFill="1" applyBorder="1" applyProtection="1">
      <protection locked="0"/>
    </xf>
    <xf numFmtId="0" fontId="7" fillId="7" borderId="6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5" fillId="8" borderId="0" xfId="0" applyFont="1" applyFill="1" applyAlignment="1">
      <alignment horizontal="left"/>
    </xf>
    <xf numFmtId="0" fontId="13" fillId="8" borderId="0" xfId="0" applyFont="1" applyFill="1"/>
    <xf numFmtId="0" fontId="13" fillId="8" borderId="0" xfId="0" applyFont="1" applyFill="1" applyAlignment="1">
      <alignment horizontal="left"/>
    </xf>
    <xf numFmtId="0" fontId="4" fillId="8" borderId="0" xfId="0" applyFont="1" applyFill="1"/>
    <xf numFmtId="0" fontId="4" fillId="8" borderId="0" xfId="0" applyFont="1" applyFill="1" applyBorder="1"/>
    <xf numFmtId="164" fontId="35" fillId="2" borderId="5" xfId="0" applyNumberFormat="1" applyFont="1" applyFill="1" applyBorder="1" applyAlignment="1">
      <alignment horizontal="center"/>
    </xf>
    <xf numFmtId="0" fontId="4" fillId="8" borderId="0" xfId="0" applyFont="1" applyFill="1" applyAlignment="1">
      <alignment horizontal="center"/>
    </xf>
    <xf numFmtId="164" fontId="35" fillId="8" borderId="5" xfId="0" applyNumberFormat="1" applyFont="1" applyFill="1" applyBorder="1" applyAlignment="1">
      <alignment horizontal="center"/>
    </xf>
    <xf numFmtId="0" fontId="35" fillId="8" borderId="0" xfId="0" applyFont="1" applyFill="1" applyAlignment="1">
      <alignment horizontal="center"/>
    </xf>
    <xf numFmtId="0" fontId="9" fillId="9" borderId="5" xfId="0" applyFont="1" applyFill="1" applyBorder="1" applyAlignment="1" applyProtection="1">
      <alignment horizontal="center"/>
      <protection locked="0"/>
    </xf>
    <xf numFmtId="0" fontId="9" fillId="9" borderId="10" xfId="0" applyFont="1" applyFill="1" applyBorder="1" applyAlignment="1" applyProtection="1">
      <alignment horizontal="center"/>
      <protection locked="0"/>
    </xf>
    <xf numFmtId="0" fontId="14" fillId="9" borderId="5" xfId="0" applyFont="1" applyFill="1" applyBorder="1" applyAlignment="1" applyProtection="1">
      <alignment horizontal="center"/>
      <protection locked="0"/>
    </xf>
    <xf numFmtId="0" fontId="21" fillId="10" borderId="0" xfId="0" applyFont="1" applyFill="1" applyBorder="1" applyAlignment="1">
      <alignment horizontal="center"/>
    </xf>
    <xf numFmtId="0" fontId="14" fillId="10" borderId="0" xfId="0" applyFont="1" applyFill="1" applyAlignment="1">
      <alignment horizontal="center"/>
    </xf>
    <xf numFmtId="0" fontId="4" fillId="10" borderId="0" xfId="0" applyFont="1" applyFill="1"/>
    <xf numFmtId="0" fontId="5" fillId="10" borderId="0" xfId="0" applyFont="1" applyFill="1" applyAlignment="1"/>
    <xf numFmtId="0" fontId="9" fillId="10" borderId="0" xfId="0" applyFont="1" applyFill="1"/>
    <xf numFmtId="0" fontId="35" fillId="10" borderId="0" xfId="0" applyFont="1" applyFill="1" applyAlignment="1"/>
    <xf numFmtId="0" fontId="35" fillId="10" borderId="0" xfId="0" applyFont="1" applyFill="1"/>
    <xf numFmtId="0" fontId="8" fillId="10" borderId="0" xfId="0" applyFont="1" applyFill="1" applyAlignment="1">
      <alignment horizontal="center"/>
    </xf>
    <xf numFmtId="0" fontId="19" fillId="10" borderId="0" xfId="0" applyFont="1" applyFill="1" applyAlignment="1">
      <alignment horizontal="center"/>
    </xf>
    <xf numFmtId="0" fontId="11" fillId="10" borderId="0" xfId="0" applyFont="1" applyFill="1" applyAlignment="1">
      <alignment horizontal="center"/>
    </xf>
    <xf numFmtId="0" fontId="8" fillId="2" borderId="0" xfId="0" applyFont="1" applyFill="1" applyAlignment="1"/>
    <xf numFmtId="0" fontId="8" fillId="2" borderId="0" xfId="0" applyFont="1" applyFill="1" applyBorder="1" applyAlignment="1"/>
    <xf numFmtId="0" fontId="8" fillId="10" borderId="0" xfId="0" applyFont="1" applyFill="1" applyAlignment="1"/>
    <xf numFmtId="0" fontId="27" fillId="5" borderId="40" xfId="0" applyFont="1" applyFill="1" applyBorder="1" applyAlignment="1" applyProtection="1">
      <alignment horizontal="center"/>
      <protection locked="0"/>
    </xf>
    <xf numFmtId="0" fontId="27" fillId="5" borderId="55" xfId="0" applyFont="1" applyFill="1" applyBorder="1" applyAlignment="1" applyProtection="1">
      <alignment horizontal="center"/>
      <protection locked="0"/>
    </xf>
    <xf numFmtId="0" fontId="8" fillId="10" borderId="0" xfId="0" applyFont="1" applyFill="1"/>
    <xf numFmtId="0" fontId="23" fillId="3" borderId="0" xfId="0" applyFont="1" applyFill="1"/>
    <xf numFmtId="0" fontId="45" fillId="3" borderId="0" xfId="0" applyFont="1" applyFill="1"/>
    <xf numFmtId="0" fontId="27" fillId="5" borderId="0" xfId="0" applyFont="1" applyFill="1" applyBorder="1" applyAlignment="1" applyProtection="1">
      <alignment horizontal="center"/>
      <protection locked="0"/>
    </xf>
    <xf numFmtId="0" fontId="48" fillId="5" borderId="40" xfId="0" applyFont="1" applyFill="1" applyBorder="1" applyAlignment="1" applyProtection="1">
      <alignment horizontal="center"/>
      <protection locked="0"/>
    </xf>
    <xf numFmtId="0" fontId="22" fillId="3" borderId="0" xfId="0" applyFont="1" applyFill="1"/>
    <xf numFmtId="0" fontId="49" fillId="3" borderId="0" xfId="0" applyFont="1" applyFill="1"/>
    <xf numFmtId="0" fontId="50" fillId="3" borderId="0" xfId="0" applyFont="1" applyFill="1"/>
    <xf numFmtId="0" fontId="23" fillId="2" borderId="0" xfId="0" applyFont="1" applyFill="1" applyBorder="1" applyAlignment="1">
      <alignment horizontal="center"/>
    </xf>
    <xf numFmtId="0" fontId="23" fillId="2" borderId="0" xfId="0" applyFont="1" applyFill="1"/>
    <xf numFmtId="0" fontId="23" fillId="10" borderId="0" xfId="0" applyFont="1" applyFill="1"/>
    <xf numFmtId="0" fontId="23" fillId="2" borderId="0" xfId="0" applyFont="1" applyFill="1" applyBorder="1"/>
    <xf numFmtId="0" fontId="5" fillId="10" borderId="0" xfId="0" applyFont="1" applyFill="1" applyAlignment="1">
      <alignment horizontal="left"/>
    </xf>
    <xf numFmtId="0" fontId="13" fillId="10" borderId="0" xfId="0" applyFont="1" applyFill="1" applyBorder="1"/>
    <xf numFmtId="0" fontId="13" fillId="10" borderId="0" xfId="0" applyFont="1" applyFill="1"/>
    <xf numFmtId="0" fontId="4" fillId="10" borderId="0" xfId="0" applyFont="1" applyFill="1" applyBorder="1"/>
    <xf numFmtId="0" fontId="4" fillId="10" borderId="0" xfId="0" applyFont="1" applyFill="1" applyBorder="1" applyAlignment="1">
      <alignment horizontal="center"/>
    </xf>
    <xf numFmtId="0" fontId="14" fillId="10" borderId="0" xfId="0" applyFont="1" applyFill="1"/>
    <xf numFmtId="0" fontId="5" fillId="10" borderId="0" xfId="0" applyFont="1" applyFill="1" applyBorder="1"/>
    <xf numFmtId="0" fontId="34" fillId="2" borderId="0" xfId="0" applyFont="1" applyFill="1"/>
    <xf numFmtId="0" fontId="34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right"/>
    </xf>
    <xf numFmtId="0" fontId="8" fillId="2" borderId="40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7" borderId="10" xfId="0" applyFont="1" applyFill="1" applyBorder="1" applyAlignment="1" applyProtection="1">
      <alignment horizontal="center"/>
      <protection locked="0"/>
    </xf>
    <xf numFmtId="164" fontId="4" fillId="7" borderId="5" xfId="0" applyNumberFormat="1" applyFont="1" applyFill="1" applyBorder="1" applyAlignment="1" applyProtection="1">
      <alignment horizontal="center"/>
      <protection locked="0"/>
    </xf>
    <xf numFmtId="164" fontId="4" fillId="7" borderId="10" xfId="0" applyNumberFormat="1" applyFont="1" applyFill="1" applyBorder="1" applyAlignment="1" applyProtection="1">
      <alignment horizontal="center"/>
      <protection locked="0"/>
    </xf>
    <xf numFmtId="0" fontId="4" fillId="7" borderId="5" xfId="0" applyFont="1" applyFill="1" applyBorder="1" applyAlignment="1" applyProtection="1">
      <alignment horizontal="center"/>
      <protection locked="0"/>
    </xf>
    <xf numFmtId="0" fontId="4" fillId="7" borderId="5" xfId="0" applyNumberFormat="1" applyFont="1" applyFill="1" applyBorder="1" applyAlignment="1">
      <alignment horizontal="center"/>
    </xf>
    <xf numFmtId="0" fontId="4" fillId="7" borderId="10" xfId="0" applyNumberFormat="1" applyFont="1" applyFill="1" applyBorder="1" applyAlignment="1">
      <alignment horizontal="center"/>
    </xf>
    <xf numFmtId="0" fontId="29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164" fontId="4" fillId="8" borderId="5" xfId="0" applyNumberFormat="1" applyFont="1" applyFill="1" applyBorder="1" applyAlignment="1" applyProtection="1">
      <alignment horizontal="center"/>
      <protection locked="0"/>
    </xf>
    <xf numFmtId="0" fontId="24" fillId="2" borderId="0" xfId="0" applyFont="1" applyFill="1" applyAlignment="1">
      <alignment horizontal="left"/>
    </xf>
    <xf numFmtId="0" fontId="25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0" fontId="30" fillId="2" borderId="5" xfId="0" applyFont="1" applyFill="1" applyBorder="1" applyAlignment="1">
      <alignment horizontal="left"/>
    </xf>
    <xf numFmtId="0" fontId="27" fillId="2" borderId="5" xfId="0" applyFont="1" applyFill="1" applyBorder="1" applyAlignment="1"/>
    <xf numFmtId="0" fontId="30" fillId="2" borderId="5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0" fontId="30" fillId="2" borderId="10" xfId="0" applyFont="1" applyFill="1" applyBorder="1" applyAlignment="1">
      <alignment horizontal="center"/>
    </xf>
    <xf numFmtId="0" fontId="25" fillId="2" borderId="1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left"/>
    </xf>
    <xf numFmtId="0" fontId="25" fillId="2" borderId="0" xfId="0" applyFont="1" applyFill="1" applyBorder="1" applyAlignment="1">
      <alignment horizontal="left"/>
    </xf>
    <xf numFmtId="0" fontId="30" fillId="2" borderId="0" xfId="0" applyFont="1" applyFill="1" applyAlignment="1">
      <alignment horizontal="center"/>
    </xf>
    <xf numFmtId="0" fontId="30" fillId="2" borderId="39" xfId="0" applyFont="1" applyFill="1" applyBorder="1" applyAlignment="1" applyProtection="1">
      <alignment horizontal="center"/>
      <protection locked="0"/>
    </xf>
    <xf numFmtId="0" fontId="30" fillId="2" borderId="40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right"/>
    </xf>
    <xf numFmtId="0" fontId="26" fillId="2" borderId="0" xfId="0" applyFont="1" applyFill="1" applyAlignment="1">
      <alignment horizontal="center"/>
    </xf>
    <xf numFmtId="0" fontId="32" fillId="2" borderId="0" xfId="0" applyFont="1" applyFill="1" applyBorder="1" applyAlignment="1">
      <alignment horizontal="right"/>
    </xf>
    <xf numFmtId="0" fontId="30" fillId="2" borderId="40" xfId="0" applyFont="1" applyFill="1" applyBorder="1" applyAlignment="1" applyProtection="1">
      <alignment horizontal="center"/>
      <protection locked="0"/>
    </xf>
    <xf numFmtId="0" fontId="27" fillId="2" borderId="5" xfId="0" applyFont="1" applyFill="1" applyBorder="1" applyAlignment="1">
      <alignment horizontal="center"/>
    </xf>
    <xf numFmtId="0" fontId="27" fillId="2" borderId="40" xfId="0" applyFont="1" applyFill="1" applyBorder="1" applyAlignment="1"/>
    <xf numFmtId="0" fontId="26" fillId="2" borderId="0" xfId="0" applyFont="1" applyFill="1" applyAlignment="1"/>
    <xf numFmtId="0" fontId="32" fillId="2" borderId="0" xfId="0" applyFont="1" applyFill="1" applyAlignment="1">
      <alignment horizontal="center"/>
    </xf>
    <xf numFmtId="0" fontId="0" fillId="2" borderId="0" xfId="0" applyFill="1" applyBorder="1" applyAlignment="1">
      <alignment horizontal="right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right"/>
    </xf>
    <xf numFmtId="0" fontId="8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60" xfId="0" applyFont="1" applyFill="1" applyBorder="1" applyAlignment="1">
      <alignment horizontal="right"/>
    </xf>
    <xf numFmtId="0" fontId="0" fillId="2" borderId="49" xfId="0" applyFill="1" applyBorder="1" applyAlignment="1">
      <alignment horizontal="right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/>
    <xf numFmtId="0" fontId="4" fillId="2" borderId="44" xfId="0" applyFont="1" applyFill="1" applyBorder="1" applyAlignment="1">
      <alignment horizontal="right"/>
    </xf>
    <xf numFmtId="0" fontId="0" fillId="2" borderId="47" xfId="0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0" fontId="0" fillId="2" borderId="59" xfId="0" applyFill="1" applyBorder="1" applyAlignment="1">
      <alignment horizontal="right"/>
    </xf>
    <xf numFmtId="0" fontId="10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/>
    <xf numFmtId="0" fontId="6" fillId="2" borderId="61" xfId="0" applyFont="1" applyFill="1" applyBorder="1" applyAlignment="1">
      <alignment horizontal="right"/>
    </xf>
    <xf numFmtId="0" fontId="7" fillId="2" borderId="6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/>
    </xf>
    <xf numFmtId="0" fontId="4" fillId="2" borderId="47" xfId="0" applyFont="1" applyFill="1" applyBorder="1" applyAlignment="1">
      <alignment horizontal="right"/>
    </xf>
    <xf numFmtId="0" fontId="4" fillId="2" borderId="59" xfId="0" applyFont="1" applyFill="1" applyBorder="1" applyAlignment="1">
      <alignment horizontal="right"/>
    </xf>
    <xf numFmtId="0" fontId="4" fillId="2" borderId="49" xfId="0" applyFont="1" applyFill="1" applyBorder="1" applyAlignment="1">
      <alignment horizontal="right"/>
    </xf>
    <xf numFmtId="0" fontId="6" fillId="2" borderId="13" xfId="0" applyFont="1" applyFill="1" applyBorder="1" applyAlignment="1">
      <alignment horizontal="right"/>
    </xf>
    <xf numFmtId="16" fontId="6" fillId="2" borderId="0" xfId="0" applyNumberFormat="1" applyFont="1" applyFill="1" applyBorder="1" applyAlignment="1">
      <alignment horizontal="right"/>
    </xf>
    <xf numFmtId="16" fontId="6" fillId="2" borderId="13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49" fontId="5" fillId="2" borderId="5" xfId="0" applyNumberFormat="1" applyFont="1" applyFill="1" applyBorder="1" applyAlignment="1">
      <alignment horizontal="center"/>
    </xf>
    <xf numFmtId="0" fontId="4" fillId="2" borderId="25" xfId="0" applyFont="1" applyFill="1" applyBorder="1" applyAlignment="1">
      <alignment horizontal="right"/>
    </xf>
    <xf numFmtId="0" fontId="4" fillId="2" borderId="16" xfId="0" applyFont="1" applyFill="1" applyBorder="1" applyAlignment="1">
      <alignment horizontal="right"/>
    </xf>
    <xf numFmtId="0" fontId="4" fillId="2" borderId="62" xfId="0" applyFont="1" applyFill="1" applyBorder="1" applyAlignment="1">
      <alignment horizontal="right"/>
    </xf>
    <xf numFmtId="0" fontId="4" fillId="2" borderId="40" xfId="0" applyFont="1" applyFill="1" applyBorder="1" applyAlignment="1">
      <alignment horizontal="right"/>
    </xf>
    <xf numFmtId="0" fontId="4" fillId="2" borderId="63" xfId="0" applyFont="1" applyFill="1" applyBorder="1" applyAlignment="1">
      <alignment horizontal="right"/>
    </xf>
    <xf numFmtId="0" fontId="11" fillId="2" borderId="0" xfId="0" applyFont="1" applyFill="1" applyAlignment="1">
      <alignment horizontal="center"/>
    </xf>
    <xf numFmtId="0" fontId="4" fillId="10" borderId="0" xfId="0" applyFont="1" applyFill="1" applyBorder="1" applyAlignment="1">
      <alignment horizontal="left"/>
    </xf>
    <xf numFmtId="0" fontId="12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10" borderId="0" xfId="0" applyFont="1" applyFill="1" applyBorder="1" applyAlignment="1"/>
    <xf numFmtId="0" fontId="4" fillId="2" borderId="0" xfId="0" applyFont="1" applyFill="1" applyAlignment="1">
      <alignment horizontal="left"/>
    </xf>
    <xf numFmtId="0" fontId="19" fillId="2" borderId="0" xfId="0" applyFont="1" applyFill="1" applyAlignment="1">
      <alignment horizontal="center"/>
    </xf>
    <xf numFmtId="0" fontId="39" fillId="2" borderId="0" xfId="0" applyFont="1" applyFill="1" applyBorder="1" applyAlignment="1" applyProtection="1">
      <alignment horizontal="center"/>
      <protection locked="0"/>
    </xf>
    <xf numFmtId="0" fontId="4" fillId="10" borderId="0" xfId="0" applyFont="1" applyFill="1" applyBorder="1" applyAlignment="1" applyProtection="1">
      <alignment horizontal="center"/>
      <protection locked="0"/>
    </xf>
    <xf numFmtId="49" fontId="4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5" fillId="5" borderId="18" xfId="0" applyFont="1" applyFill="1" applyBorder="1" applyAlignment="1" applyProtection="1">
      <alignment horizontal="center"/>
      <protection locked="0"/>
    </xf>
    <xf numFmtId="0" fontId="5" fillId="5" borderId="10" xfId="0" applyFont="1" applyFill="1" applyBorder="1" applyAlignment="1" applyProtection="1">
      <alignment horizontal="center"/>
      <protection locked="0"/>
    </xf>
    <xf numFmtId="0" fontId="5" fillId="5" borderId="24" xfId="0" applyFont="1" applyFill="1" applyBorder="1" applyAlignment="1" applyProtection="1">
      <alignment horizontal="center"/>
      <protection locked="0"/>
    </xf>
    <xf numFmtId="0" fontId="4" fillId="8" borderId="0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 wrapText="1"/>
    </xf>
    <xf numFmtId="0" fontId="5" fillId="5" borderId="10" xfId="0" applyFont="1" applyFill="1" applyBorder="1" applyAlignment="1">
      <alignment horizontal="center" wrapText="1"/>
    </xf>
    <xf numFmtId="0" fontId="5" fillId="5" borderId="24" xfId="0" applyFont="1" applyFill="1" applyBorder="1" applyAlignment="1">
      <alignment horizontal="center" wrapText="1"/>
    </xf>
    <xf numFmtId="0" fontId="4" fillId="2" borderId="28" xfId="0" applyFont="1" applyFill="1" applyBorder="1" applyAlignment="1">
      <alignment horizontal="right"/>
    </xf>
    <xf numFmtId="0" fontId="4" fillId="2" borderId="24" xfId="0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0" fontId="4" fillId="2" borderId="23" xfId="0" applyFont="1" applyFill="1" applyBorder="1" applyAlignment="1">
      <alignment horizontal="right"/>
    </xf>
    <xf numFmtId="0" fontId="5" fillId="5" borderId="22" xfId="0" applyFont="1" applyFill="1" applyBorder="1" applyAlignment="1" applyProtection="1">
      <alignment horizontal="center"/>
      <protection locked="0"/>
    </xf>
    <xf numFmtId="0" fontId="5" fillId="5" borderId="60" xfId="0" applyFont="1" applyFill="1" applyBorder="1" applyAlignment="1" applyProtection="1">
      <alignment horizontal="center"/>
      <protection locked="0"/>
    </xf>
    <xf numFmtId="0" fontId="5" fillId="5" borderId="23" xfId="0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center" vertical="center"/>
    </xf>
    <xf numFmtId="16" fontId="6" fillId="3" borderId="0" xfId="0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/>
    </xf>
    <xf numFmtId="0" fontId="4" fillId="5" borderId="18" xfId="0" applyFont="1" applyFill="1" applyBorder="1" applyAlignment="1" applyProtection="1">
      <alignment horizontal="center"/>
      <protection locked="0"/>
    </xf>
    <xf numFmtId="0" fontId="4" fillId="5" borderId="10" xfId="0" applyFont="1" applyFill="1" applyBorder="1" applyAlignment="1" applyProtection="1">
      <alignment horizontal="center"/>
      <protection locked="0"/>
    </xf>
    <xf numFmtId="0" fontId="4" fillId="5" borderId="24" xfId="0" applyFont="1" applyFill="1" applyBorder="1" applyAlignment="1" applyProtection="1">
      <alignment horizontal="center"/>
      <protection locked="0"/>
    </xf>
    <xf numFmtId="0" fontId="4" fillId="2" borderId="29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 wrapText="1"/>
    </xf>
    <xf numFmtId="0" fontId="4" fillId="5" borderId="24" xfId="0" applyFont="1" applyFill="1" applyBorder="1" applyAlignment="1">
      <alignment horizontal="center" wrapText="1"/>
    </xf>
    <xf numFmtId="0" fontId="4" fillId="5" borderId="22" xfId="0" applyFont="1" applyFill="1" applyBorder="1" applyAlignment="1" applyProtection="1">
      <alignment horizontal="center"/>
      <protection locked="0"/>
    </xf>
    <xf numFmtId="0" fontId="4" fillId="5" borderId="60" xfId="0" applyFont="1" applyFill="1" applyBorder="1" applyAlignment="1" applyProtection="1">
      <alignment horizontal="center"/>
      <protection locked="0"/>
    </xf>
    <xf numFmtId="0" fontId="4" fillId="5" borderId="23" xfId="0" applyFont="1" applyFill="1" applyBorder="1" applyAlignment="1" applyProtection="1">
      <alignment horizontal="center"/>
      <protection locked="0"/>
    </xf>
    <xf numFmtId="0" fontId="4" fillId="8" borderId="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165" fontId="5" fillId="2" borderId="67" xfId="0" applyNumberFormat="1" applyFont="1" applyFill="1" applyBorder="1" applyAlignment="1" applyProtection="1">
      <alignment horizontal="center"/>
    </xf>
    <xf numFmtId="165" fontId="5" fillId="2" borderId="11" xfId="0" applyNumberFormat="1" applyFont="1" applyFill="1" applyBorder="1" applyAlignment="1" applyProtection="1">
      <alignment horizontal="center"/>
    </xf>
    <xf numFmtId="165" fontId="5" fillId="2" borderId="65" xfId="0" applyNumberFormat="1" applyFont="1" applyFill="1" applyBorder="1" applyAlignment="1" applyProtection="1"/>
    <xf numFmtId="165" fontId="5" fillId="2" borderId="66" xfId="0" applyNumberFormat="1" applyFont="1" applyFill="1" applyBorder="1" applyAlignment="1" applyProtection="1"/>
    <xf numFmtId="0" fontId="0" fillId="6" borderId="22" xfId="0" applyFill="1" applyBorder="1" applyAlignment="1">
      <alignment horizontal="center"/>
    </xf>
    <xf numFmtId="0" fontId="0" fillId="6" borderId="60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6" borderId="35" xfId="0" applyFill="1" applyBorder="1" applyAlignment="1">
      <alignment horizontal="center"/>
    </xf>
    <xf numFmtId="0" fontId="0" fillId="6" borderId="38" xfId="0" applyFill="1" applyBorder="1" applyAlignment="1">
      <alignment horizontal="center"/>
    </xf>
    <xf numFmtId="0" fontId="0" fillId="6" borderId="36" xfId="0" applyFill="1" applyBorder="1" applyAlignment="1">
      <alignment horizontal="center"/>
    </xf>
    <xf numFmtId="165" fontId="5" fillId="6" borderId="18" xfId="0" applyNumberFormat="1" applyFont="1" applyFill="1" applyBorder="1" applyAlignment="1" applyProtection="1">
      <alignment horizontal="center"/>
    </xf>
    <xf numFmtId="165" fontId="5" fillId="6" borderId="10" xfId="0" applyNumberFormat="1" applyFont="1" applyFill="1" applyBorder="1" applyAlignment="1" applyProtection="1">
      <alignment horizontal="center"/>
    </xf>
    <xf numFmtId="165" fontId="5" fillId="6" borderId="24" xfId="0" applyNumberFormat="1" applyFont="1" applyFill="1" applyBorder="1" applyAlignment="1" applyProtection="1">
      <alignment horizontal="center"/>
    </xf>
    <xf numFmtId="165" fontId="5" fillId="2" borderId="64" xfId="0" applyNumberFormat="1" applyFont="1" applyFill="1" applyBorder="1" applyAlignment="1" applyProtection="1">
      <alignment horizontal="center"/>
    </xf>
    <xf numFmtId="165" fontId="5" fillId="2" borderId="8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8" fillId="3" borderId="18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0" fontId="8" fillId="3" borderId="24" xfId="0" applyFont="1" applyFill="1" applyBorder="1" applyAlignment="1">
      <alignment horizontal="left"/>
    </xf>
    <xf numFmtId="0" fontId="4" fillId="2" borderId="40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19" fillId="3" borderId="18" xfId="0" applyFont="1" applyFill="1" applyBorder="1" applyAlignment="1">
      <alignment horizontal="left"/>
    </xf>
    <xf numFmtId="0" fontId="19" fillId="3" borderId="10" xfId="0" applyFont="1" applyFill="1" applyBorder="1" applyAlignment="1">
      <alignment horizontal="left"/>
    </xf>
    <xf numFmtId="0" fontId="19" fillId="3" borderId="24" xfId="0" applyFont="1" applyFill="1" applyBorder="1" applyAlignment="1">
      <alignment horizontal="left"/>
    </xf>
    <xf numFmtId="0" fontId="19" fillId="3" borderId="18" xfId="0" applyFont="1" applyFill="1" applyBorder="1" applyAlignment="1">
      <alignment horizontal="center"/>
    </xf>
    <xf numFmtId="0" fontId="19" fillId="3" borderId="10" xfId="0" applyFont="1" applyFill="1" applyBorder="1" applyAlignment="1">
      <alignment horizontal="center"/>
    </xf>
    <xf numFmtId="0" fontId="19" fillId="3" borderId="2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</cellXfs>
  <cellStyles count="1">
    <cellStyle name="Normal" xfId="0" builtinId="0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CN374"/>
  <sheetViews>
    <sheetView view="pageBreakPreview" topLeftCell="A78" zoomScaleNormal="100" zoomScaleSheetLayoutView="100" workbookViewId="0">
      <selection activeCell="G171" sqref="G171"/>
    </sheetView>
  </sheetViews>
  <sheetFormatPr defaultColWidth="9.140625" defaultRowHeight="12.75" x14ac:dyDescent="0.2"/>
  <cols>
    <col min="1" max="1" width="3.7109375" style="266" customWidth="1"/>
    <col min="2" max="5" width="11.28515625" style="71" customWidth="1"/>
    <col min="6" max="6" width="3.7109375" style="133" customWidth="1"/>
    <col min="7" max="7" width="11.7109375" style="133" customWidth="1"/>
    <col min="8" max="8" width="15.140625" style="71" customWidth="1"/>
    <col min="9" max="9" width="3.7109375" style="76" customWidth="1"/>
    <col min="10" max="10" width="13.7109375" style="133" customWidth="1"/>
    <col min="11" max="11" width="3.7109375" style="133" customWidth="1"/>
    <col min="12" max="12" width="3.7109375" style="71" customWidth="1"/>
    <col min="13" max="13" width="12.42578125" style="133" customWidth="1"/>
    <col min="14" max="14" width="9.140625" style="80"/>
    <col min="15" max="15" width="3.7109375" style="80" customWidth="1"/>
    <col min="16" max="20" width="11.28515625" style="80" customWidth="1"/>
    <col min="21" max="21" width="3.7109375" style="80" customWidth="1"/>
    <col min="22" max="22" width="11.7109375" style="80" customWidth="1"/>
    <col min="23" max="23" width="9.140625" style="80"/>
    <col min="24" max="24" width="3.7109375" style="80" customWidth="1"/>
    <col min="25" max="25" width="13.7109375" style="80" customWidth="1"/>
    <col min="26" max="27" width="3.7109375" style="80" customWidth="1"/>
    <col min="28" max="28" width="12.42578125" style="80" customWidth="1"/>
    <col min="29" max="38" width="9.140625" style="80"/>
    <col min="39" max="43" width="9.140625" style="74"/>
    <col min="44" max="16384" width="9.140625" style="71"/>
  </cols>
  <sheetData>
    <row r="1" spans="1:92" s="68" customFormat="1" ht="11.25" customHeight="1" x14ac:dyDescent="0.2">
      <c r="A1" s="693" t="s">
        <v>167</v>
      </c>
      <c r="B1" s="693"/>
      <c r="C1" s="271"/>
      <c r="D1" s="271"/>
      <c r="E1" s="271"/>
      <c r="F1" s="272"/>
      <c r="G1" s="272"/>
      <c r="H1" s="271"/>
      <c r="I1" s="266"/>
      <c r="J1" s="272"/>
      <c r="K1" s="272"/>
      <c r="L1" s="271"/>
      <c r="M1" s="272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67"/>
      <c r="AN1" s="67"/>
      <c r="AO1" s="67"/>
      <c r="AP1" s="67"/>
      <c r="AQ1" s="67"/>
    </row>
    <row r="2" spans="1:92" s="68" customFormat="1" ht="11.25" customHeight="1" x14ac:dyDescent="0.2">
      <c r="A2" s="693" t="s">
        <v>168</v>
      </c>
      <c r="B2" s="693"/>
      <c r="C2" s="271"/>
      <c r="D2" s="271"/>
      <c r="E2" s="271"/>
      <c r="F2" s="272"/>
      <c r="G2" s="272"/>
      <c r="H2" s="271"/>
      <c r="I2" s="266"/>
      <c r="J2" s="272"/>
      <c r="K2" s="272"/>
      <c r="L2" s="271"/>
      <c r="M2" s="272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67"/>
      <c r="AN2" s="67"/>
      <c r="AO2" s="67"/>
      <c r="AP2" s="67"/>
      <c r="AQ2" s="67"/>
    </row>
    <row r="3" spans="1:92" s="68" customFormat="1" ht="14.25" customHeight="1" x14ac:dyDescent="0.2">
      <c r="A3" s="694" t="s">
        <v>144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67"/>
      <c r="AN3" s="67"/>
      <c r="AO3" s="67"/>
      <c r="AP3" s="67"/>
      <c r="AQ3" s="67"/>
    </row>
    <row r="4" spans="1:92" s="68" customFormat="1" ht="17.25" customHeight="1" x14ac:dyDescent="0.2">
      <c r="A4" s="694" t="s">
        <v>145</v>
      </c>
      <c r="B4" s="694"/>
      <c r="C4" s="694"/>
      <c r="D4" s="694"/>
      <c r="E4" s="694"/>
      <c r="F4" s="694"/>
      <c r="G4" s="694"/>
      <c r="H4" s="694"/>
      <c r="I4" s="694"/>
      <c r="J4" s="694"/>
      <c r="K4" s="694"/>
      <c r="L4" s="694"/>
      <c r="M4" s="694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67"/>
      <c r="AN4" s="67"/>
      <c r="AO4" s="67"/>
      <c r="AP4" s="67"/>
      <c r="AQ4" s="67"/>
    </row>
    <row r="5" spans="1:92" s="68" customFormat="1" ht="17.25" customHeight="1" x14ac:dyDescent="0.2">
      <c r="A5" s="694" t="s">
        <v>146</v>
      </c>
      <c r="B5" s="694"/>
      <c r="C5" s="694"/>
      <c r="D5" s="694"/>
      <c r="E5" s="694"/>
      <c r="F5" s="694"/>
      <c r="G5" s="694"/>
      <c r="H5" s="694"/>
      <c r="I5" s="694"/>
      <c r="J5" s="694"/>
      <c r="K5" s="694"/>
      <c r="L5" s="694"/>
      <c r="M5" s="694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67"/>
      <c r="AN5" s="67"/>
      <c r="AO5" s="67"/>
      <c r="AP5" s="67"/>
      <c r="AQ5" s="67"/>
    </row>
    <row r="6" spans="1:92" ht="31.5" customHeight="1" x14ac:dyDescent="0.25">
      <c r="A6" s="696" t="s">
        <v>147</v>
      </c>
      <c r="B6" s="696"/>
      <c r="C6" s="696"/>
      <c r="D6" s="696"/>
      <c r="E6" s="696"/>
      <c r="F6" s="696"/>
      <c r="G6" s="696"/>
      <c r="H6" s="696"/>
      <c r="I6" s="696"/>
      <c r="J6" s="696"/>
      <c r="K6" s="696"/>
      <c r="L6" s="696"/>
      <c r="M6" s="696"/>
    </row>
    <row r="7" spans="1:92" ht="13.5" customHeight="1" x14ac:dyDescent="0.2">
      <c r="B7" s="273"/>
      <c r="C7" s="272"/>
      <c r="D7" s="272"/>
      <c r="E7" s="272"/>
      <c r="F7" s="272"/>
      <c r="G7" s="272"/>
      <c r="H7" s="272"/>
      <c r="I7" s="266"/>
      <c r="J7" s="272"/>
      <c r="K7" s="272"/>
      <c r="L7" s="272"/>
      <c r="M7" s="272"/>
    </row>
    <row r="8" spans="1:92" ht="27" customHeight="1" x14ac:dyDescent="0.25">
      <c r="B8" s="274" t="s">
        <v>123</v>
      </c>
      <c r="C8" s="712">
        <f>'Rate Classifications'!C2</f>
        <v>0</v>
      </c>
      <c r="D8" s="712"/>
      <c r="E8" s="712"/>
      <c r="F8" s="705" t="s">
        <v>603</v>
      </c>
      <c r="G8" s="705"/>
      <c r="H8" s="699">
        <f>'Rate Classifications'!J4</f>
        <v>0</v>
      </c>
      <c r="I8" s="699"/>
      <c r="J8" s="275" t="s">
        <v>148</v>
      </c>
      <c r="K8" s="699">
        <f>'Rate Classifications'!C4</f>
        <v>0</v>
      </c>
      <c r="L8" s="700"/>
      <c r="M8" s="700"/>
    </row>
    <row r="9" spans="1:92" ht="27" customHeight="1" x14ac:dyDescent="0.25">
      <c r="B9" s="274" t="s">
        <v>149</v>
      </c>
      <c r="C9" s="516">
        <f>'Rate Classifications'!C5</f>
        <v>0</v>
      </c>
      <c r="D9" s="275" t="s">
        <v>150</v>
      </c>
      <c r="E9" s="516">
        <f>'Rate Classifications'!C7</f>
        <v>0</v>
      </c>
      <c r="F9" s="705" t="s">
        <v>209</v>
      </c>
      <c r="G9" s="705"/>
      <c r="H9" s="701">
        <f>'Rate Classifications'!C8</f>
        <v>0</v>
      </c>
      <c r="I9" s="701">
        <f>'Rate Classifications'!I5</f>
        <v>0</v>
      </c>
      <c r="J9" s="275" t="s">
        <v>151</v>
      </c>
      <c r="K9" s="701">
        <f>'Rate Classifications'!C9</f>
        <v>0</v>
      </c>
      <c r="L9" s="702">
        <f>'Rate Classifications'!L5</f>
        <v>0</v>
      </c>
      <c r="M9" s="702">
        <f>'Rate Classifications'!M5</f>
        <v>0</v>
      </c>
    </row>
    <row r="10" spans="1:92" ht="18.75" customHeight="1" x14ac:dyDescent="0.25">
      <c r="B10" s="276"/>
      <c r="C10" s="277"/>
      <c r="D10" s="278"/>
      <c r="E10" s="277"/>
      <c r="F10" s="279"/>
      <c r="G10" s="279"/>
      <c r="H10" s="280"/>
      <c r="I10" s="280"/>
      <c r="J10" s="279"/>
      <c r="K10" s="281"/>
      <c r="L10" s="282"/>
      <c r="M10" s="28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</row>
    <row r="11" spans="1:92" ht="17.25" customHeight="1" x14ac:dyDescent="0.25">
      <c r="B11" s="714"/>
      <c r="C11" s="714"/>
      <c r="D11" s="714"/>
      <c r="E11" s="714"/>
      <c r="F11" s="710" t="s">
        <v>152</v>
      </c>
      <c r="G11" s="710"/>
      <c r="H11" s="285"/>
      <c r="I11" s="276"/>
      <c r="J11" s="279"/>
      <c r="K11" s="279"/>
      <c r="L11" s="715" t="s">
        <v>134</v>
      </c>
      <c r="M11" s="715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</row>
    <row r="12" spans="1:92" s="136" customFormat="1" ht="26.25" customHeight="1" thickBot="1" x14ac:dyDescent="0.3">
      <c r="A12" s="267">
        <v>1</v>
      </c>
      <c r="B12" s="286" t="s">
        <v>259</v>
      </c>
      <c r="C12" s="286"/>
      <c r="D12" s="286"/>
      <c r="E12" s="286"/>
      <c r="F12" s="287" t="s">
        <v>153</v>
      </c>
      <c r="G12" s="312">
        <f>ROUND(Drilling!J41,2)</f>
        <v>22.55</v>
      </c>
      <c r="H12" s="289" t="s">
        <v>59</v>
      </c>
      <c r="I12" s="290" t="s">
        <v>154</v>
      </c>
      <c r="J12" s="287" t="str">
        <f>IF('TC 66-204 page 1'!D28&gt;0,'TC 66-204 page 1'!D28,"")</f>
        <v/>
      </c>
      <c r="K12" s="289" t="s">
        <v>155</v>
      </c>
      <c r="L12" s="287" t="s">
        <v>153</v>
      </c>
      <c r="M12" s="313" t="str">
        <f>IF(J12="","",G12*J12)</f>
        <v/>
      </c>
      <c r="N12" s="522"/>
      <c r="O12" s="522"/>
      <c r="P12" s="522"/>
      <c r="Q12" s="522"/>
      <c r="R12" s="522"/>
      <c r="S12" s="522"/>
      <c r="T12" s="522"/>
      <c r="U12" s="522"/>
      <c r="V12" s="522"/>
      <c r="W12" s="522"/>
      <c r="X12" s="522"/>
      <c r="Y12" s="522"/>
      <c r="Z12" s="522"/>
      <c r="AA12" s="522"/>
      <c r="AB12" s="522"/>
      <c r="AC12" s="522"/>
      <c r="AD12" s="522"/>
      <c r="AE12" s="522"/>
      <c r="AF12" s="522"/>
      <c r="AG12" s="522"/>
      <c r="AH12" s="522"/>
      <c r="AI12" s="522"/>
      <c r="AJ12" s="522"/>
      <c r="AK12" s="522"/>
      <c r="AL12" s="522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</row>
    <row r="13" spans="1:92" s="136" customFormat="1" ht="14.25" customHeight="1" x14ac:dyDescent="0.25">
      <c r="A13" s="267"/>
      <c r="B13" s="286"/>
      <c r="C13" s="292"/>
      <c r="D13" s="292"/>
      <c r="E13" s="292"/>
      <c r="F13" s="289"/>
      <c r="G13" s="412"/>
      <c r="H13" s="289"/>
      <c r="I13" s="290"/>
      <c r="J13" s="289"/>
      <c r="K13" s="289"/>
      <c r="L13" s="289"/>
      <c r="M13" s="413"/>
      <c r="N13" s="522"/>
      <c r="O13" s="522"/>
      <c r="P13" s="522"/>
      <c r="Q13" s="522"/>
      <c r="R13" s="522"/>
      <c r="S13" s="522"/>
      <c r="T13" s="522"/>
      <c r="U13" s="522"/>
      <c r="V13" s="522"/>
      <c r="W13" s="522"/>
      <c r="X13" s="522"/>
      <c r="Y13" s="522"/>
      <c r="Z13" s="522"/>
      <c r="AA13" s="522"/>
      <c r="AB13" s="522"/>
      <c r="AC13" s="522"/>
      <c r="AD13" s="522"/>
      <c r="AE13" s="522"/>
      <c r="AF13" s="522"/>
      <c r="AG13" s="522"/>
      <c r="AH13" s="522"/>
      <c r="AI13" s="522"/>
      <c r="AJ13" s="522"/>
      <c r="AK13" s="522"/>
      <c r="AL13" s="522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</row>
    <row r="14" spans="1:92" s="136" customFormat="1" ht="14.25" customHeight="1" thickBot="1" x14ac:dyDescent="0.3">
      <c r="A14" s="267">
        <v>2</v>
      </c>
      <c r="B14" s="295" t="s">
        <v>258</v>
      </c>
      <c r="C14" s="286"/>
      <c r="D14" s="286"/>
      <c r="E14" s="286"/>
      <c r="F14" s="287" t="s">
        <v>153</v>
      </c>
      <c r="G14" s="312">
        <f>ROUND(Drilling!Q80,2)</f>
        <v>33.83</v>
      </c>
      <c r="H14" s="289" t="s">
        <v>59</v>
      </c>
      <c r="I14" s="290" t="s">
        <v>154</v>
      </c>
      <c r="J14" s="287" t="str">
        <f>IF('TC 66-204 page 1'!E28&gt;0,'TC 66-204 page 1'!E28,"")</f>
        <v/>
      </c>
      <c r="K14" s="289" t="s">
        <v>155</v>
      </c>
      <c r="L14" s="287" t="s">
        <v>153</v>
      </c>
      <c r="M14" s="313" t="str">
        <f>IF(J14="","",G14*J14)</f>
        <v/>
      </c>
      <c r="N14" s="522"/>
      <c r="O14" s="522"/>
      <c r="P14" s="522"/>
      <c r="Q14" s="522"/>
      <c r="R14" s="522"/>
      <c r="S14" s="522"/>
      <c r="T14" s="522"/>
      <c r="U14" s="522"/>
      <c r="V14" s="522"/>
      <c r="W14" s="522"/>
      <c r="X14" s="522"/>
      <c r="Y14" s="522"/>
      <c r="Z14" s="522"/>
      <c r="AA14" s="522"/>
      <c r="AB14" s="522"/>
      <c r="AC14" s="522"/>
      <c r="AD14" s="522"/>
      <c r="AE14" s="522"/>
      <c r="AF14" s="522"/>
      <c r="AG14" s="522"/>
      <c r="AH14" s="522"/>
      <c r="AI14" s="522"/>
      <c r="AJ14" s="522"/>
      <c r="AK14" s="522"/>
      <c r="AL14" s="522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</row>
    <row r="15" spans="1:92" s="136" customFormat="1" ht="14.25" customHeight="1" x14ac:dyDescent="0.25">
      <c r="A15" s="267"/>
      <c r="B15" s="286"/>
      <c r="C15" s="292"/>
      <c r="D15" s="292"/>
      <c r="E15" s="292"/>
      <c r="F15" s="289"/>
      <c r="G15" s="412"/>
      <c r="H15" s="289"/>
      <c r="I15" s="290"/>
      <c r="J15" s="289"/>
      <c r="K15" s="289"/>
      <c r="L15" s="289"/>
      <c r="M15" s="413"/>
      <c r="N15" s="522"/>
      <c r="O15" s="522"/>
      <c r="P15" s="522"/>
      <c r="Q15" s="522"/>
      <c r="R15" s="522"/>
      <c r="S15" s="522"/>
      <c r="T15" s="522"/>
      <c r="U15" s="522"/>
      <c r="V15" s="522"/>
      <c r="W15" s="522"/>
      <c r="X15" s="522"/>
      <c r="Y15" s="522"/>
      <c r="Z15" s="522"/>
      <c r="AA15" s="522"/>
      <c r="AB15" s="522"/>
      <c r="AC15" s="522"/>
      <c r="AD15" s="522"/>
      <c r="AE15" s="522"/>
      <c r="AF15" s="522"/>
      <c r="AG15" s="522"/>
      <c r="AH15" s="522"/>
      <c r="AI15" s="522"/>
      <c r="AJ15" s="522"/>
      <c r="AK15" s="522"/>
      <c r="AL15" s="522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</row>
    <row r="16" spans="1:92" s="136" customFormat="1" ht="14.25" customHeight="1" thickBot="1" x14ac:dyDescent="0.3">
      <c r="A16" s="267">
        <v>3</v>
      </c>
      <c r="B16" s="286" t="s">
        <v>260</v>
      </c>
      <c r="C16" s="292"/>
      <c r="D16" s="292"/>
      <c r="E16" s="292"/>
      <c r="F16" s="287" t="s">
        <v>153</v>
      </c>
      <c r="G16" s="312">
        <f>ROUND(Drilling!J51,2)</f>
        <v>6.34</v>
      </c>
      <c r="H16" s="289" t="s">
        <v>59</v>
      </c>
      <c r="I16" s="290" t="s">
        <v>154</v>
      </c>
      <c r="J16" s="287" t="str">
        <f>IF('TC 66-204 page 1'!F28&gt;0,'TC 66-204 page 1'!F28,"")</f>
        <v/>
      </c>
      <c r="K16" s="289" t="s">
        <v>155</v>
      </c>
      <c r="L16" s="287" t="s">
        <v>153</v>
      </c>
      <c r="M16" s="313" t="str">
        <f>IF(J16="","",G16*J16)</f>
        <v/>
      </c>
      <c r="N16" s="522"/>
      <c r="O16" s="522"/>
      <c r="P16" s="522"/>
      <c r="Q16" s="522"/>
      <c r="R16" s="522"/>
      <c r="S16" s="522"/>
      <c r="T16" s="522"/>
      <c r="U16" s="522"/>
      <c r="V16" s="522"/>
      <c r="W16" s="522"/>
      <c r="X16" s="522"/>
      <c r="Y16" s="522"/>
      <c r="Z16" s="522"/>
      <c r="AA16" s="522"/>
      <c r="AB16" s="522"/>
      <c r="AC16" s="522"/>
      <c r="AD16" s="522"/>
      <c r="AE16" s="522"/>
      <c r="AF16" s="522"/>
      <c r="AG16" s="522"/>
      <c r="AH16" s="522"/>
      <c r="AI16" s="522"/>
      <c r="AJ16" s="522"/>
      <c r="AK16" s="522"/>
      <c r="AL16" s="522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</row>
    <row r="17" spans="1:92" s="136" customFormat="1" ht="14.25" customHeight="1" x14ac:dyDescent="0.25">
      <c r="A17" s="267"/>
      <c r="B17" s="286"/>
      <c r="C17" s="292"/>
      <c r="D17" s="292"/>
      <c r="E17" s="292"/>
      <c r="F17" s="289"/>
      <c r="G17" s="412"/>
      <c r="H17" s="289"/>
      <c r="I17" s="290"/>
      <c r="J17" s="289"/>
      <c r="K17" s="289"/>
      <c r="L17" s="289"/>
      <c r="M17" s="413"/>
      <c r="N17" s="522"/>
      <c r="O17" s="522"/>
      <c r="P17" s="522"/>
      <c r="Q17" s="522"/>
      <c r="R17" s="522"/>
      <c r="S17" s="522"/>
      <c r="T17" s="522"/>
      <c r="U17" s="522"/>
      <c r="V17" s="522"/>
      <c r="W17" s="522"/>
      <c r="X17" s="522"/>
      <c r="Y17" s="522"/>
      <c r="Z17" s="522"/>
      <c r="AA17" s="522"/>
      <c r="AB17" s="522"/>
      <c r="AC17" s="522"/>
      <c r="AD17" s="522"/>
      <c r="AE17" s="522"/>
      <c r="AF17" s="522"/>
      <c r="AG17" s="522"/>
      <c r="AH17" s="522"/>
      <c r="AI17" s="522"/>
      <c r="AJ17" s="522"/>
      <c r="AK17" s="522"/>
      <c r="AL17" s="522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</row>
    <row r="18" spans="1:92" s="136" customFormat="1" ht="14.25" customHeight="1" thickBot="1" x14ac:dyDescent="0.3">
      <c r="A18" s="267">
        <v>4</v>
      </c>
      <c r="B18" s="295" t="s">
        <v>261</v>
      </c>
      <c r="C18" s="292"/>
      <c r="D18" s="292"/>
      <c r="E18" s="292"/>
      <c r="F18" s="287" t="s">
        <v>153</v>
      </c>
      <c r="G18" s="312">
        <f>ROUND(Drilling!Q82,2)</f>
        <v>9.51</v>
      </c>
      <c r="H18" s="289" t="s">
        <v>59</v>
      </c>
      <c r="I18" s="290" t="s">
        <v>154</v>
      </c>
      <c r="J18" s="287" t="str">
        <f>IF('TC 66-204 page 1'!G28&gt;0,'TC 66-204 page 1'!G28,"")</f>
        <v/>
      </c>
      <c r="K18" s="289" t="s">
        <v>155</v>
      </c>
      <c r="L18" s="287" t="s">
        <v>153</v>
      </c>
      <c r="M18" s="313" t="str">
        <f>IF(J18="","",G18*J18)</f>
        <v/>
      </c>
      <c r="N18" s="522"/>
      <c r="O18" s="522"/>
      <c r="P18" s="522"/>
      <c r="Q18" s="522"/>
      <c r="R18" s="522"/>
      <c r="S18" s="522"/>
      <c r="T18" s="522"/>
      <c r="U18" s="522"/>
      <c r="V18" s="522"/>
      <c r="W18" s="522"/>
      <c r="X18" s="522"/>
      <c r="Y18" s="522"/>
      <c r="Z18" s="522"/>
      <c r="AA18" s="522"/>
      <c r="AB18" s="522"/>
      <c r="AC18" s="522"/>
      <c r="AD18" s="522"/>
      <c r="AE18" s="522"/>
      <c r="AF18" s="522"/>
      <c r="AG18" s="522"/>
      <c r="AH18" s="522"/>
      <c r="AI18" s="522"/>
      <c r="AJ18" s="522"/>
      <c r="AK18" s="522"/>
      <c r="AL18" s="522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</row>
    <row r="19" spans="1:92" s="136" customFormat="1" ht="14.25" customHeight="1" x14ac:dyDescent="0.25">
      <c r="A19" s="267"/>
      <c r="B19" s="286"/>
      <c r="C19" s="292"/>
      <c r="D19" s="292"/>
      <c r="E19" s="292"/>
      <c r="F19" s="289"/>
      <c r="G19" s="412"/>
      <c r="H19" s="289"/>
      <c r="I19" s="290"/>
      <c r="J19" s="289"/>
      <c r="K19" s="289"/>
      <c r="L19" s="289"/>
      <c r="M19" s="413"/>
      <c r="N19" s="522"/>
      <c r="O19" s="522"/>
      <c r="P19" s="522"/>
      <c r="Q19" s="522"/>
      <c r="R19" s="522"/>
      <c r="S19" s="522"/>
      <c r="T19" s="522"/>
      <c r="U19" s="522"/>
      <c r="V19" s="522"/>
      <c r="W19" s="522"/>
      <c r="X19" s="522"/>
      <c r="Y19" s="522"/>
      <c r="Z19" s="522"/>
      <c r="AA19" s="522"/>
      <c r="AB19" s="522"/>
      <c r="AC19" s="522"/>
      <c r="AD19" s="522"/>
      <c r="AE19" s="522"/>
      <c r="AF19" s="522"/>
      <c r="AG19" s="522"/>
      <c r="AH19" s="522"/>
      <c r="AI19" s="522"/>
      <c r="AJ19" s="522"/>
      <c r="AK19" s="522"/>
      <c r="AL19" s="522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</row>
    <row r="20" spans="1:92" s="136" customFormat="1" ht="14.25" customHeight="1" thickBot="1" x14ac:dyDescent="0.3">
      <c r="A20" s="267">
        <v>5</v>
      </c>
      <c r="B20" s="286" t="s">
        <v>262</v>
      </c>
      <c r="C20" s="292"/>
      <c r="D20" s="292"/>
      <c r="E20" s="292"/>
      <c r="F20" s="287" t="s">
        <v>153</v>
      </c>
      <c r="G20" s="312">
        <f>ROUND(Drilling!J61,2)</f>
        <v>50.73</v>
      </c>
      <c r="H20" s="289" t="s">
        <v>60</v>
      </c>
      <c r="I20" s="290" t="s">
        <v>154</v>
      </c>
      <c r="J20" s="287" t="str">
        <f>IF('TC 66-204 page 1'!H28&gt;0,'TC 66-204 page 1'!H28,"")</f>
        <v/>
      </c>
      <c r="K20" s="289" t="s">
        <v>155</v>
      </c>
      <c r="L20" s="287" t="s">
        <v>153</v>
      </c>
      <c r="M20" s="313" t="str">
        <f>IF(J20="","",G20*J20)</f>
        <v/>
      </c>
      <c r="N20" s="522"/>
      <c r="O20" s="522"/>
      <c r="P20" s="522"/>
      <c r="Q20" s="522"/>
      <c r="R20" s="522"/>
      <c r="S20" s="522"/>
      <c r="T20" s="522"/>
      <c r="U20" s="522"/>
      <c r="V20" s="522"/>
      <c r="W20" s="522"/>
      <c r="X20" s="522"/>
      <c r="Y20" s="522"/>
      <c r="Z20" s="522"/>
      <c r="AA20" s="522"/>
      <c r="AB20" s="522"/>
      <c r="AC20" s="522"/>
      <c r="AD20" s="522"/>
      <c r="AE20" s="522"/>
      <c r="AF20" s="522"/>
      <c r="AG20" s="522"/>
      <c r="AH20" s="522"/>
      <c r="AI20" s="522"/>
      <c r="AJ20" s="522"/>
      <c r="AK20" s="522"/>
      <c r="AL20" s="522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</row>
    <row r="21" spans="1:92" s="136" customFormat="1" ht="14.25" customHeight="1" x14ac:dyDescent="0.25">
      <c r="A21" s="267"/>
      <c r="B21" s="286"/>
      <c r="C21" s="292"/>
      <c r="D21" s="292"/>
      <c r="E21" s="292"/>
      <c r="F21" s="289"/>
      <c r="G21" s="412"/>
      <c r="H21" s="289"/>
      <c r="I21" s="290"/>
      <c r="J21" s="289"/>
      <c r="K21" s="289"/>
      <c r="L21" s="289"/>
      <c r="M21" s="413"/>
      <c r="N21" s="522"/>
      <c r="O21" s="522"/>
      <c r="P21" s="522"/>
      <c r="Q21" s="522"/>
      <c r="R21" s="522"/>
      <c r="S21" s="522"/>
      <c r="T21" s="522"/>
      <c r="U21" s="522"/>
      <c r="V21" s="522"/>
      <c r="W21" s="522"/>
      <c r="X21" s="522"/>
      <c r="Y21" s="522"/>
      <c r="Z21" s="522"/>
      <c r="AA21" s="522"/>
      <c r="AB21" s="522"/>
      <c r="AC21" s="522"/>
      <c r="AD21" s="522"/>
      <c r="AE21" s="522"/>
      <c r="AF21" s="522"/>
      <c r="AG21" s="522"/>
      <c r="AH21" s="522"/>
      <c r="AI21" s="522"/>
      <c r="AJ21" s="522"/>
      <c r="AK21" s="522"/>
      <c r="AL21" s="522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</row>
    <row r="22" spans="1:92" s="136" customFormat="1" ht="14.25" customHeight="1" thickBot="1" x14ac:dyDescent="0.3">
      <c r="A22" s="267">
        <v>6</v>
      </c>
      <c r="B22" s="295" t="s">
        <v>263</v>
      </c>
      <c r="C22" s="292"/>
      <c r="D22" s="292"/>
      <c r="E22" s="292"/>
      <c r="F22" s="287" t="s">
        <v>153</v>
      </c>
      <c r="G22" s="312">
        <f>ROUND(Drilling!Q84,2)</f>
        <v>76.09</v>
      </c>
      <c r="H22" s="289" t="s">
        <v>59</v>
      </c>
      <c r="I22" s="290" t="s">
        <v>154</v>
      </c>
      <c r="J22" s="287" t="str">
        <f>IF('TC 66-204 page 1'!I28&gt;0,'TC 66-204 page 1'!I28,"")</f>
        <v/>
      </c>
      <c r="K22" s="289" t="s">
        <v>155</v>
      </c>
      <c r="L22" s="287" t="s">
        <v>153</v>
      </c>
      <c r="M22" s="313" t="str">
        <f>IF(J22="","",G22*J22)</f>
        <v/>
      </c>
      <c r="N22" s="522"/>
      <c r="O22" s="522"/>
      <c r="P22" s="522"/>
      <c r="Q22" s="522"/>
      <c r="R22" s="522"/>
      <c r="S22" s="522"/>
      <c r="T22" s="522"/>
      <c r="U22" s="522"/>
      <c r="V22" s="522"/>
      <c r="W22" s="522"/>
      <c r="X22" s="522"/>
      <c r="Y22" s="522"/>
      <c r="Z22" s="522"/>
      <c r="AA22" s="522"/>
      <c r="AB22" s="522"/>
      <c r="AC22" s="522"/>
      <c r="AD22" s="522"/>
      <c r="AE22" s="522"/>
      <c r="AF22" s="522"/>
      <c r="AG22" s="522"/>
      <c r="AH22" s="522"/>
      <c r="AI22" s="522"/>
      <c r="AJ22" s="522"/>
      <c r="AK22" s="522"/>
      <c r="AL22" s="522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</row>
    <row r="23" spans="1:92" s="136" customFormat="1" ht="14.25" customHeight="1" x14ac:dyDescent="0.25">
      <c r="A23" s="267"/>
      <c r="B23" s="286"/>
      <c r="C23" s="292"/>
      <c r="D23" s="292"/>
      <c r="E23" s="292"/>
      <c r="F23" s="289"/>
      <c r="G23" s="412"/>
      <c r="H23" s="289"/>
      <c r="I23" s="290"/>
      <c r="J23" s="289"/>
      <c r="K23" s="289"/>
      <c r="L23" s="289"/>
      <c r="M23" s="413"/>
      <c r="N23" s="522"/>
      <c r="O23" s="522"/>
      <c r="P23" s="522"/>
      <c r="Q23" s="522"/>
      <c r="R23" s="522"/>
      <c r="S23" s="522"/>
      <c r="T23" s="522"/>
      <c r="U23" s="522"/>
      <c r="V23" s="522"/>
      <c r="W23" s="522"/>
      <c r="X23" s="522"/>
      <c r="Y23" s="522"/>
      <c r="Z23" s="522"/>
      <c r="AA23" s="522"/>
      <c r="AB23" s="522"/>
      <c r="AC23" s="522"/>
      <c r="AD23" s="522"/>
      <c r="AE23" s="522"/>
      <c r="AF23" s="522"/>
      <c r="AG23" s="522"/>
      <c r="AH23" s="522"/>
      <c r="AI23" s="522"/>
      <c r="AJ23" s="522"/>
      <c r="AK23" s="522"/>
      <c r="AL23" s="522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</row>
    <row r="24" spans="1:92" s="136" customFormat="1" ht="14.25" customHeight="1" thickBot="1" x14ac:dyDescent="0.3">
      <c r="A24" s="267">
        <v>7</v>
      </c>
      <c r="B24" s="286" t="s">
        <v>264</v>
      </c>
      <c r="C24" s="292"/>
      <c r="D24" s="292"/>
      <c r="E24" s="292"/>
      <c r="F24" s="287" t="s">
        <v>153</v>
      </c>
      <c r="G24" s="312">
        <f>ROUND(Drilling!J71,2)</f>
        <v>63.41</v>
      </c>
      <c r="H24" s="289" t="s">
        <v>60</v>
      </c>
      <c r="I24" s="290" t="s">
        <v>154</v>
      </c>
      <c r="J24" s="287" t="str">
        <f>IF('TC 66-204 page 1'!J28&gt;0,'TC 66-204 page 1'!J28,"")</f>
        <v/>
      </c>
      <c r="K24" s="289" t="s">
        <v>155</v>
      </c>
      <c r="L24" s="287" t="s">
        <v>153</v>
      </c>
      <c r="M24" s="313" t="str">
        <f>IF(J24="","",G24*J24)</f>
        <v/>
      </c>
      <c r="N24" s="522"/>
      <c r="O24" s="522"/>
      <c r="P24" s="522"/>
      <c r="Q24" s="522"/>
      <c r="R24" s="522"/>
      <c r="S24" s="522"/>
      <c r="T24" s="522"/>
      <c r="U24" s="522"/>
      <c r="V24" s="522"/>
      <c r="W24" s="522"/>
      <c r="X24" s="522"/>
      <c r="Y24" s="522"/>
      <c r="Z24" s="522"/>
      <c r="AA24" s="522"/>
      <c r="AB24" s="522"/>
      <c r="AC24" s="522"/>
      <c r="AD24" s="522"/>
      <c r="AE24" s="522"/>
      <c r="AF24" s="522"/>
      <c r="AG24" s="522"/>
      <c r="AH24" s="522"/>
      <c r="AI24" s="522"/>
      <c r="AJ24" s="522"/>
      <c r="AK24" s="522"/>
      <c r="AL24" s="522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</row>
    <row r="25" spans="1:92" s="136" customFormat="1" ht="14.25" customHeight="1" x14ac:dyDescent="0.25">
      <c r="A25" s="267"/>
      <c r="B25" s="286"/>
      <c r="C25" s="292"/>
      <c r="D25" s="292"/>
      <c r="E25" s="292"/>
      <c r="F25" s="289"/>
      <c r="G25" s="412"/>
      <c r="H25" s="289"/>
      <c r="I25" s="290"/>
      <c r="J25" s="289"/>
      <c r="K25" s="289"/>
      <c r="L25" s="289"/>
      <c r="M25" s="413"/>
      <c r="N25" s="522"/>
      <c r="O25" s="522"/>
      <c r="P25" s="522"/>
      <c r="Q25" s="522"/>
      <c r="R25" s="522"/>
      <c r="S25" s="522"/>
      <c r="T25" s="522"/>
      <c r="U25" s="522"/>
      <c r="V25" s="522"/>
      <c r="W25" s="522"/>
      <c r="X25" s="522"/>
      <c r="Y25" s="522"/>
      <c r="Z25" s="522"/>
      <c r="AA25" s="522"/>
      <c r="AB25" s="522"/>
      <c r="AC25" s="522"/>
      <c r="AD25" s="522"/>
      <c r="AE25" s="522"/>
      <c r="AF25" s="522"/>
      <c r="AG25" s="522"/>
      <c r="AH25" s="522"/>
      <c r="AI25" s="522"/>
      <c r="AJ25" s="522"/>
      <c r="AK25" s="522"/>
      <c r="AL25" s="522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</row>
    <row r="26" spans="1:92" s="136" customFormat="1" ht="14.25" customHeight="1" thickBot="1" x14ac:dyDescent="0.3">
      <c r="A26" s="267">
        <v>8</v>
      </c>
      <c r="B26" s="295" t="s">
        <v>358</v>
      </c>
      <c r="C26" s="292"/>
      <c r="D26" s="292"/>
      <c r="E26" s="292"/>
      <c r="F26" s="287" t="s">
        <v>153</v>
      </c>
      <c r="G26" s="312">
        <f>ROUND(Drilling!Q86,2)</f>
        <v>95.12</v>
      </c>
      <c r="H26" s="289" t="s">
        <v>59</v>
      </c>
      <c r="I26" s="290" t="s">
        <v>154</v>
      </c>
      <c r="J26" s="287" t="str">
        <f>IF('TC 66-204 page 1'!K28&gt;0,'TC 66-204 page 1'!K28,"")</f>
        <v/>
      </c>
      <c r="K26" s="289" t="s">
        <v>155</v>
      </c>
      <c r="L26" s="287" t="s">
        <v>153</v>
      </c>
      <c r="M26" s="313" t="str">
        <f>IF(J26="","",G26*J26)</f>
        <v/>
      </c>
      <c r="N26" s="522"/>
      <c r="O26" s="522"/>
      <c r="P26" s="522"/>
      <c r="Q26" s="522"/>
      <c r="R26" s="522"/>
      <c r="S26" s="522"/>
      <c r="T26" s="522"/>
      <c r="U26" s="522"/>
      <c r="V26" s="522"/>
      <c r="W26" s="522"/>
      <c r="X26" s="522"/>
      <c r="Y26" s="522"/>
      <c r="Z26" s="522"/>
      <c r="AA26" s="522"/>
      <c r="AB26" s="522"/>
      <c r="AC26" s="522"/>
      <c r="AD26" s="522"/>
      <c r="AE26" s="522"/>
      <c r="AF26" s="522"/>
      <c r="AG26" s="522"/>
      <c r="AH26" s="522"/>
      <c r="AI26" s="522"/>
      <c r="AJ26" s="522"/>
      <c r="AK26" s="522"/>
      <c r="AL26" s="522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</row>
    <row r="27" spans="1:92" s="136" customFormat="1" ht="14.25" customHeight="1" x14ac:dyDescent="0.25">
      <c r="A27" s="267"/>
      <c r="B27" s="295" t="s">
        <v>357</v>
      </c>
      <c r="C27" s="292"/>
      <c r="D27" s="292"/>
      <c r="E27" s="292"/>
      <c r="F27" s="289"/>
      <c r="G27" s="412"/>
      <c r="H27" s="289"/>
      <c r="I27" s="290"/>
      <c r="J27" s="289"/>
      <c r="K27" s="289"/>
      <c r="L27" s="289"/>
      <c r="M27" s="310"/>
      <c r="N27" s="522"/>
      <c r="O27" s="522"/>
      <c r="P27" s="522"/>
      <c r="Q27" s="522"/>
      <c r="R27" s="522"/>
      <c r="S27" s="522"/>
      <c r="T27" s="522"/>
      <c r="U27" s="522"/>
      <c r="V27" s="522"/>
      <c r="W27" s="522"/>
      <c r="X27" s="522"/>
      <c r="Y27" s="522"/>
      <c r="Z27" s="522"/>
      <c r="AA27" s="522"/>
      <c r="AB27" s="522"/>
      <c r="AC27" s="522"/>
      <c r="AD27" s="522"/>
      <c r="AE27" s="522"/>
      <c r="AF27" s="522"/>
      <c r="AG27" s="522"/>
      <c r="AH27" s="522"/>
      <c r="AI27" s="522"/>
      <c r="AJ27" s="522"/>
      <c r="AK27" s="522"/>
      <c r="AL27" s="522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</row>
    <row r="28" spans="1:92" s="136" customFormat="1" ht="14.25" customHeight="1" x14ac:dyDescent="0.25">
      <c r="A28" s="267"/>
      <c r="B28" s="286"/>
      <c r="C28" s="292"/>
      <c r="D28" s="292"/>
      <c r="E28" s="292"/>
      <c r="F28" s="289"/>
      <c r="G28" s="412"/>
      <c r="H28" s="289"/>
      <c r="I28" s="290"/>
      <c r="J28" s="289"/>
      <c r="K28" s="289"/>
      <c r="L28" s="289"/>
      <c r="M28" s="413"/>
      <c r="N28" s="522"/>
      <c r="O28" s="522"/>
      <c r="P28" s="522"/>
      <c r="Q28" s="522"/>
      <c r="R28" s="522"/>
      <c r="S28" s="522"/>
      <c r="T28" s="522"/>
      <c r="U28" s="522"/>
      <c r="V28" s="522"/>
      <c r="W28" s="522"/>
      <c r="X28" s="522"/>
      <c r="Y28" s="522"/>
      <c r="Z28" s="522"/>
      <c r="AA28" s="522"/>
      <c r="AB28" s="522"/>
      <c r="AC28" s="522"/>
      <c r="AD28" s="522"/>
      <c r="AE28" s="522"/>
      <c r="AF28" s="522"/>
      <c r="AG28" s="522"/>
      <c r="AH28" s="522"/>
      <c r="AI28" s="522"/>
      <c r="AJ28" s="522"/>
      <c r="AK28" s="522"/>
      <c r="AL28" s="522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</row>
    <row r="29" spans="1:92" s="136" customFormat="1" ht="14.25" customHeight="1" thickBot="1" x14ac:dyDescent="0.3">
      <c r="A29" s="267">
        <v>9</v>
      </c>
      <c r="B29" s="286" t="s">
        <v>265</v>
      </c>
      <c r="C29" s="292"/>
      <c r="D29" s="292"/>
      <c r="E29" s="292"/>
      <c r="F29" s="287" t="s">
        <v>153</v>
      </c>
      <c r="G29" s="312">
        <f>ROUND(Drilling!J79,2)</f>
        <v>126.82</v>
      </c>
      <c r="H29" s="289" t="s">
        <v>61</v>
      </c>
      <c r="I29" s="290" t="s">
        <v>154</v>
      </c>
      <c r="J29" s="287" t="str">
        <f>IF('TC 66-204 page 1'!L28&gt;0,'TC 66-204 page 1'!L28,"")</f>
        <v/>
      </c>
      <c r="K29" s="289" t="s">
        <v>155</v>
      </c>
      <c r="L29" s="287" t="s">
        <v>153</v>
      </c>
      <c r="M29" s="313" t="str">
        <f>IF(J29="","",G29*J29)</f>
        <v/>
      </c>
      <c r="N29" s="522"/>
      <c r="O29" s="522"/>
      <c r="P29" s="522"/>
      <c r="Q29" s="522"/>
      <c r="R29" s="522"/>
      <c r="S29" s="522"/>
      <c r="T29" s="522"/>
      <c r="U29" s="522"/>
      <c r="V29" s="522"/>
      <c r="W29" s="522"/>
      <c r="X29" s="522"/>
      <c r="Y29" s="522"/>
      <c r="Z29" s="522"/>
      <c r="AA29" s="522"/>
      <c r="AB29" s="522"/>
      <c r="AC29" s="522"/>
      <c r="AD29" s="522"/>
      <c r="AE29" s="522"/>
      <c r="AF29" s="522"/>
      <c r="AG29" s="522"/>
      <c r="AH29" s="522"/>
      <c r="AI29" s="522"/>
      <c r="AJ29" s="522"/>
      <c r="AK29" s="522"/>
      <c r="AL29" s="522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</row>
    <row r="30" spans="1:92" s="136" customFormat="1" ht="14.25" customHeight="1" x14ac:dyDescent="0.25">
      <c r="A30" s="267"/>
      <c r="B30" s="286"/>
      <c r="C30" s="292"/>
      <c r="D30" s="292"/>
      <c r="E30" s="292"/>
      <c r="F30" s="289"/>
      <c r="G30" s="412"/>
      <c r="H30" s="289"/>
      <c r="I30" s="290"/>
      <c r="J30" s="289"/>
      <c r="K30" s="289"/>
      <c r="L30" s="289"/>
      <c r="M30" s="413"/>
      <c r="N30" s="522"/>
      <c r="O30" s="522"/>
      <c r="P30" s="522"/>
      <c r="Q30" s="522"/>
      <c r="R30" s="522"/>
      <c r="S30" s="522"/>
      <c r="T30" s="522"/>
      <c r="U30" s="522"/>
      <c r="V30" s="522"/>
      <c r="W30" s="522"/>
      <c r="X30" s="522"/>
      <c r="Y30" s="522"/>
      <c r="Z30" s="522"/>
      <c r="AA30" s="522"/>
      <c r="AB30" s="522"/>
      <c r="AC30" s="522"/>
      <c r="AD30" s="522"/>
      <c r="AE30" s="522"/>
      <c r="AF30" s="522"/>
      <c r="AG30" s="522"/>
      <c r="AH30" s="522"/>
      <c r="AI30" s="522"/>
      <c r="AJ30" s="522"/>
      <c r="AK30" s="522"/>
      <c r="AL30" s="522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</row>
    <row r="31" spans="1:92" s="138" customFormat="1" ht="14.25" customHeight="1" thickBot="1" x14ac:dyDescent="0.3">
      <c r="A31" s="268">
        <v>10</v>
      </c>
      <c r="B31" s="286" t="s">
        <v>266</v>
      </c>
      <c r="C31" s="295"/>
      <c r="D31" s="295"/>
      <c r="E31" s="297"/>
      <c r="F31" s="287" t="s">
        <v>153</v>
      </c>
      <c r="G31" s="312">
        <f>ROUND(Drilling!Q88,2)</f>
        <v>190.23</v>
      </c>
      <c r="H31" s="289" t="s">
        <v>61</v>
      </c>
      <c r="I31" s="290" t="s">
        <v>154</v>
      </c>
      <c r="J31" s="298" t="str">
        <f>IF('TC 66-204 page 1'!M28&gt;0,'TC 66-204 page 1'!M28,"")</f>
        <v/>
      </c>
      <c r="K31" s="289" t="s">
        <v>155</v>
      </c>
      <c r="L31" s="287" t="s">
        <v>153</v>
      </c>
      <c r="M31" s="313" t="str">
        <f>IF(J31="","",G31*J31)</f>
        <v/>
      </c>
      <c r="N31" s="522"/>
      <c r="O31" s="522"/>
      <c r="P31" s="522"/>
      <c r="Q31" s="522"/>
      <c r="R31" s="522"/>
      <c r="S31" s="522"/>
      <c r="T31" s="522"/>
      <c r="U31" s="522"/>
      <c r="V31" s="522"/>
      <c r="W31" s="522"/>
      <c r="X31" s="522"/>
      <c r="Y31" s="522"/>
      <c r="Z31" s="522"/>
      <c r="AA31" s="522"/>
      <c r="AB31" s="522"/>
      <c r="AC31" s="522"/>
      <c r="AD31" s="522"/>
      <c r="AE31" s="522"/>
      <c r="AF31" s="522"/>
      <c r="AG31" s="522"/>
      <c r="AH31" s="522"/>
      <c r="AI31" s="522"/>
      <c r="AJ31" s="522"/>
      <c r="AK31" s="522"/>
      <c r="AL31" s="522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</row>
    <row r="32" spans="1:92" s="138" customFormat="1" ht="14.25" customHeight="1" x14ac:dyDescent="0.25">
      <c r="A32" s="268"/>
      <c r="B32" s="286" t="s">
        <v>357</v>
      </c>
      <c r="C32" s="292"/>
      <c r="D32" s="292"/>
      <c r="E32" s="292"/>
      <c r="F32" s="289"/>
      <c r="G32" s="412"/>
      <c r="H32" s="289"/>
      <c r="I32" s="290"/>
      <c r="J32" s="289"/>
      <c r="K32" s="289"/>
      <c r="L32" s="289"/>
      <c r="M32" s="413"/>
      <c r="N32" s="522"/>
      <c r="O32" s="522"/>
      <c r="P32" s="522"/>
      <c r="Q32" s="522"/>
      <c r="R32" s="522"/>
      <c r="S32" s="522"/>
      <c r="T32" s="522"/>
      <c r="U32" s="522"/>
      <c r="V32" s="522"/>
      <c r="W32" s="522"/>
      <c r="X32" s="522"/>
      <c r="Y32" s="522"/>
      <c r="Z32" s="522"/>
      <c r="AA32" s="522"/>
      <c r="AB32" s="522"/>
      <c r="AC32" s="522"/>
      <c r="AD32" s="522"/>
      <c r="AE32" s="522"/>
      <c r="AF32" s="522"/>
      <c r="AG32" s="522"/>
      <c r="AH32" s="522"/>
      <c r="AI32" s="522"/>
      <c r="AJ32" s="522"/>
      <c r="AK32" s="522"/>
      <c r="AL32" s="522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</row>
    <row r="33" spans="1:92" s="138" customFormat="1" ht="14.25" customHeight="1" x14ac:dyDescent="0.25">
      <c r="A33" s="268"/>
      <c r="B33" s="286"/>
      <c r="C33" s="292"/>
      <c r="D33" s="292"/>
      <c r="E33" s="292"/>
      <c r="F33" s="289"/>
      <c r="G33" s="412"/>
      <c r="H33" s="289"/>
      <c r="I33" s="290"/>
      <c r="J33" s="289"/>
      <c r="K33" s="289"/>
      <c r="L33" s="289"/>
      <c r="M33" s="413"/>
      <c r="N33" s="522"/>
      <c r="O33" s="522"/>
      <c r="P33" s="522"/>
      <c r="Q33" s="522"/>
      <c r="R33" s="522"/>
      <c r="S33" s="522"/>
      <c r="T33" s="522"/>
      <c r="U33" s="522"/>
      <c r="V33" s="522"/>
      <c r="W33" s="522"/>
      <c r="X33" s="522"/>
      <c r="Y33" s="522"/>
      <c r="Z33" s="522"/>
      <c r="AA33" s="522"/>
      <c r="AB33" s="522"/>
      <c r="AC33" s="522"/>
      <c r="AD33" s="522"/>
      <c r="AE33" s="522"/>
      <c r="AF33" s="522"/>
      <c r="AG33" s="522"/>
      <c r="AH33" s="522"/>
      <c r="AI33" s="522"/>
      <c r="AJ33" s="522"/>
      <c r="AK33" s="522"/>
      <c r="AL33" s="522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</row>
    <row r="34" spans="1:92" s="136" customFormat="1" ht="14.25" customHeight="1" thickBot="1" x14ac:dyDescent="0.3">
      <c r="A34" s="268">
        <v>11</v>
      </c>
      <c r="B34" s="295" t="s">
        <v>267</v>
      </c>
      <c r="C34" s="292"/>
      <c r="D34" s="292"/>
      <c r="E34" s="292"/>
      <c r="F34" s="287" t="s">
        <v>153</v>
      </c>
      <c r="G34" s="312">
        <f>ROUND(Drilling!J100,2)</f>
        <v>51.21</v>
      </c>
      <c r="H34" s="289" t="s">
        <v>63</v>
      </c>
      <c r="I34" s="290" t="s">
        <v>154</v>
      </c>
      <c r="J34" s="287" t="str">
        <f>IF('TC 66-204 page 1'!N28&gt;0,'TC 66-204 page 1'!N28,"")</f>
        <v/>
      </c>
      <c r="K34" s="289" t="s">
        <v>155</v>
      </c>
      <c r="L34" s="287" t="s">
        <v>153</v>
      </c>
      <c r="M34" s="313" t="str">
        <f>IF(J34="","",G34*J34)</f>
        <v/>
      </c>
      <c r="N34" s="522"/>
      <c r="O34" s="522"/>
      <c r="P34" s="522"/>
      <c r="Q34" s="522"/>
      <c r="R34" s="522"/>
      <c r="S34" s="522"/>
      <c r="T34" s="522"/>
      <c r="U34" s="522"/>
      <c r="V34" s="522"/>
      <c r="W34" s="522"/>
      <c r="X34" s="522"/>
      <c r="Y34" s="522"/>
      <c r="Z34" s="522"/>
      <c r="AA34" s="522"/>
      <c r="AB34" s="522"/>
      <c r="AC34" s="522"/>
      <c r="AD34" s="522"/>
      <c r="AE34" s="522"/>
      <c r="AF34" s="522"/>
      <c r="AG34" s="522"/>
      <c r="AH34" s="522"/>
      <c r="AI34" s="522"/>
      <c r="AJ34" s="522"/>
      <c r="AK34" s="522"/>
      <c r="AL34" s="522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</row>
    <row r="35" spans="1:92" s="136" customFormat="1" ht="14.25" customHeight="1" x14ac:dyDescent="0.25">
      <c r="A35" s="268"/>
      <c r="B35" s="286"/>
      <c r="C35" s="292"/>
      <c r="D35" s="292"/>
      <c r="E35" s="292"/>
      <c r="F35" s="289"/>
      <c r="G35" s="412"/>
      <c r="H35" s="289"/>
      <c r="I35" s="290"/>
      <c r="J35" s="289"/>
      <c r="K35" s="289"/>
      <c r="L35" s="289"/>
      <c r="M35" s="413"/>
      <c r="N35" s="522"/>
      <c r="O35" s="522"/>
      <c r="P35" s="522"/>
      <c r="Q35" s="522"/>
      <c r="R35" s="522"/>
      <c r="S35" s="522"/>
      <c r="T35" s="522"/>
      <c r="U35" s="522"/>
      <c r="V35" s="522"/>
      <c r="W35" s="522"/>
      <c r="X35" s="522"/>
      <c r="Y35" s="522"/>
      <c r="Z35" s="522"/>
      <c r="AA35" s="522"/>
      <c r="AB35" s="522"/>
      <c r="AC35" s="522"/>
      <c r="AD35" s="522"/>
      <c r="AE35" s="522"/>
      <c r="AF35" s="522"/>
      <c r="AG35" s="522"/>
      <c r="AH35" s="522"/>
      <c r="AI35" s="522"/>
      <c r="AJ35" s="522"/>
      <c r="AK35" s="522"/>
      <c r="AL35" s="522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</row>
    <row r="36" spans="1:92" s="136" customFormat="1" ht="14.25" customHeight="1" thickBot="1" x14ac:dyDescent="0.3">
      <c r="A36" s="268">
        <v>12</v>
      </c>
      <c r="B36" s="286" t="s">
        <v>268</v>
      </c>
      <c r="C36" s="292"/>
      <c r="D36" s="292"/>
      <c r="E36" s="292"/>
      <c r="F36" s="287" t="s">
        <v>153</v>
      </c>
      <c r="G36" s="312">
        <f>ROUND(Drilling!J110,2)</f>
        <v>5.43</v>
      </c>
      <c r="H36" s="289" t="s">
        <v>59</v>
      </c>
      <c r="I36" s="290" t="s">
        <v>154</v>
      </c>
      <c r="J36" s="287" t="str">
        <f>IF('TC 66-204 page 1'!O28&gt;0,'TC 66-204 page 1'!O28,"")</f>
        <v/>
      </c>
      <c r="K36" s="289" t="s">
        <v>155</v>
      </c>
      <c r="L36" s="287" t="s">
        <v>153</v>
      </c>
      <c r="M36" s="313" t="str">
        <f>IF(J36="","",G36*J36)</f>
        <v/>
      </c>
      <c r="N36" s="522"/>
      <c r="O36" s="522"/>
      <c r="P36" s="522"/>
      <c r="Q36" s="522"/>
      <c r="R36" s="522"/>
      <c r="S36" s="522"/>
      <c r="T36" s="522"/>
      <c r="U36" s="522"/>
      <c r="V36" s="522"/>
      <c r="W36" s="522"/>
      <c r="X36" s="522"/>
      <c r="Y36" s="522"/>
      <c r="Z36" s="522"/>
      <c r="AA36" s="522"/>
      <c r="AB36" s="522"/>
      <c r="AC36" s="522"/>
      <c r="AD36" s="522"/>
      <c r="AE36" s="522"/>
      <c r="AF36" s="522"/>
      <c r="AG36" s="522"/>
      <c r="AH36" s="522"/>
      <c r="AI36" s="522"/>
      <c r="AJ36" s="522"/>
      <c r="AK36" s="522"/>
      <c r="AL36" s="522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L36" s="139"/>
      <c r="CM36" s="139"/>
      <c r="CN36" s="139"/>
    </row>
    <row r="37" spans="1:92" s="136" customFormat="1" ht="14.25" customHeight="1" x14ac:dyDescent="0.25">
      <c r="A37" s="268"/>
      <c r="B37" s="286"/>
      <c r="C37" s="292"/>
      <c r="D37" s="292"/>
      <c r="E37" s="292"/>
      <c r="F37" s="289"/>
      <c r="G37" s="412"/>
      <c r="H37" s="289"/>
      <c r="I37" s="290"/>
      <c r="J37" s="289"/>
      <c r="K37" s="289"/>
      <c r="L37" s="289"/>
      <c r="M37" s="413"/>
      <c r="N37" s="522"/>
      <c r="O37" s="522"/>
      <c r="P37" s="522"/>
      <c r="Q37" s="522"/>
      <c r="R37" s="522"/>
      <c r="S37" s="522"/>
      <c r="T37" s="522"/>
      <c r="U37" s="522"/>
      <c r="V37" s="522"/>
      <c r="W37" s="522"/>
      <c r="X37" s="522"/>
      <c r="Y37" s="522"/>
      <c r="Z37" s="522"/>
      <c r="AA37" s="522"/>
      <c r="AB37" s="522"/>
      <c r="AC37" s="522"/>
      <c r="AD37" s="522"/>
      <c r="AE37" s="522"/>
      <c r="AF37" s="522"/>
      <c r="AG37" s="522"/>
      <c r="AH37" s="522"/>
      <c r="AI37" s="522"/>
      <c r="AJ37" s="522"/>
      <c r="AK37" s="522"/>
      <c r="AL37" s="522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</row>
    <row r="38" spans="1:92" s="136" customFormat="1" ht="14.25" customHeight="1" thickBot="1" x14ac:dyDescent="0.3">
      <c r="A38" s="268">
        <v>13</v>
      </c>
      <c r="B38" s="286" t="s">
        <v>269</v>
      </c>
      <c r="C38" s="292"/>
      <c r="D38" s="292"/>
      <c r="E38" s="292"/>
      <c r="F38" s="287" t="s">
        <v>153</v>
      </c>
      <c r="G38" s="312">
        <f>ROUND(Drilling!J120,2)</f>
        <v>54.13</v>
      </c>
      <c r="H38" s="289" t="s">
        <v>59</v>
      </c>
      <c r="I38" s="290" t="s">
        <v>154</v>
      </c>
      <c r="J38" s="287" t="str">
        <f>IF('TC 66-204 page 1'!P28&gt;0,'TC 66-204 page 1'!P28,"")</f>
        <v/>
      </c>
      <c r="K38" s="289" t="s">
        <v>155</v>
      </c>
      <c r="L38" s="287" t="s">
        <v>153</v>
      </c>
      <c r="M38" s="313" t="str">
        <f>IF(J38="","",G38*J38)</f>
        <v/>
      </c>
      <c r="N38" s="522"/>
      <c r="O38" s="522"/>
      <c r="P38" s="522"/>
      <c r="Q38" s="522"/>
      <c r="R38" s="522"/>
      <c r="S38" s="522"/>
      <c r="T38" s="522"/>
      <c r="U38" s="522"/>
      <c r="V38" s="522"/>
      <c r="W38" s="522"/>
      <c r="X38" s="522"/>
      <c r="Y38" s="522"/>
      <c r="Z38" s="522"/>
      <c r="AA38" s="522"/>
      <c r="AB38" s="522"/>
      <c r="AC38" s="522"/>
      <c r="AD38" s="522"/>
      <c r="AE38" s="522"/>
      <c r="AF38" s="522"/>
      <c r="AG38" s="522"/>
      <c r="AH38" s="522"/>
      <c r="AI38" s="522"/>
      <c r="AJ38" s="522"/>
      <c r="AK38" s="522"/>
      <c r="AL38" s="522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</row>
    <row r="39" spans="1:92" s="136" customFormat="1" ht="14.25" customHeight="1" x14ac:dyDescent="0.25">
      <c r="A39" s="268"/>
      <c r="B39" s="286"/>
      <c r="C39" s="292"/>
      <c r="D39" s="292"/>
      <c r="E39" s="292"/>
      <c r="F39" s="289"/>
      <c r="G39" s="412"/>
      <c r="H39" s="289"/>
      <c r="I39" s="290"/>
      <c r="J39" s="289"/>
      <c r="K39" s="289"/>
      <c r="L39" s="289"/>
      <c r="M39" s="413"/>
      <c r="N39" s="522"/>
      <c r="O39" s="522"/>
      <c r="P39" s="522"/>
      <c r="Q39" s="522"/>
      <c r="R39" s="522"/>
      <c r="S39" s="522"/>
      <c r="T39" s="522"/>
      <c r="U39" s="522"/>
      <c r="V39" s="522"/>
      <c r="W39" s="522"/>
      <c r="X39" s="522"/>
      <c r="Y39" s="522"/>
      <c r="Z39" s="522"/>
      <c r="AA39" s="522"/>
      <c r="AB39" s="522"/>
      <c r="AC39" s="522"/>
      <c r="AD39" s="522"/>
      <c r="AE39" s="522"/>
      <c r="AF39" s="522"/>
      <c r="AG39" s="522"/>
      <c r="AH39" s="522"/>
      <c r="AI39" s="522"/>
      <c r="AJ39" s="522"/>
      <c r="AK39" s="522"/>
      <c r="AL39" s="522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</row>
    <row r="40" spans="1:92" s="136" customFormat="1" ht="14.25" customHeight="1" thickBot="1" x14ac:dyDescent="0.3">
      <c r="A40" s="268">
        <v>14</v>
      </c>
      <c r="B40" s="286" t="s">
        <v>270</v>
      </c>
      <c r="C40" s="292"/>
      <c r="D40" s="292"/>
      <c r="E40" s="292"/>
      <c r="F40" s="287" t="s">
        <v>153</v>
      </c>
      <c r="G40" s="312">
        <f>ROUND(Drilling!J133,2)</f>
        <v>4.88</v>
      </c>
      <c r="H40" s="289" t="s">
        <v>59</v>
      </c>
      <c r="I40" s="290" t="s">
        <v>154</v>
      </c>
      <c r="J40" s="287" t="str">
        <f>IF('TC 66-204 page 1'!Q28&gt;0,'TC 66-204 page 1'!Q28,"")</f>
        <v/>
      </c>
      <c r="K40" s="289" t="s">
        <v>155</v>
      </c>
      <c r="L40" s="287" t="s">
        <v>153</v>
      </c>
      <c r="M40" s="313" t="str">
        <f>IF(J40="","",G40*J40)</f>
        <v/>
      </c>
      <c r="N40" s="522"/>
      <c r="O40" s="522"/>
      <c r="P40" s="522"/>
      <c r="Q40" s="522"/>
      <c r="R40" s="522"/>
      <c r="S40" s="522"/>
      <c r="T40" s="522"/>
      <c r="U40" s="522"/>
      <c r="V40" s="522"/>
      <c r="W40" s="522"/>
      <c r="X40" s="522"/>
      <c r="Y40" s="522"/>
      <c r="Z40" s="522"/>
      <c r="AA40" s="522"/>
      <c r="AB40" s="522"/>
      <c r="AC40" s="522"/>
      <c r="AD40" s="522"/>
      <c r="AE40" s="522"/>
      <c r="AF40" s="522"/>
      <c r="AG40" s="522"/>
      <c r="AH40" s="522"/>
      <c r="AI40" s="522"/>
      <c r="AJ40" s="522"/>
      <c r="AK40" s="522"/>
      <c r="AL40" s="522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</row>
    <row r="41" spans="1:92" s="136" customFormat="1" ht="14.25" customHeight="1" x14ac:dyDescent="0.25">
      <c r="A41" s="268"/>
      <c r="B41" s="286"/>
      <c r="C41" s="292"/>
      <c r="D41" s="292"/>
      <c r="E41" s="292"/>
      <c r="F41" s="289"/>
      <c r="G41" s="412"/>
      <c r="H41" s="289"/>
      <c r="I41" s="290"/>
      <c r="J41" s="289"/>
      <c r="K41" s="289"/>
      <c r="L41" s="289"/>
      <c r="M41" s="413"/>
      <c r="N41" s="522"/>
      <c r="O41" s="522"/>
      <c r="P41" s="522"/>
      <c r="Q41" s="522"/>
      <c r="R41" s="522"/>
      <c r="S41" s="522"/>
      <c r="T41" s="522"/>
      <c r="U41" s="522"/>
      <c r="V41" s="522"/>
      <c r="W41" s="522"/>
      <c r="X41" s="522"/>
      <c r="Y41" s="522"/>
      <c r="Z41" s="522"/>
      <c r="AA41" s="522"/>
      <c r="AB41" s="522"/>
      <c r="AC41" s="522"/>
      <c r="AD41" s="522"/>
      <c r="AE41" s="522"/>
      <c r="AF41" s="522"/>
      <c r="AG41" s="522"/>
      <c r="AH41" s="522"/>
      <c r="AI41" s="522"/>
      <c r="AJ41" s="522"/>
      <c r="AK41" s="522"/>
      <c r="AL41" s="522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  <c r="CJ41" s="139"/>
      <c r="CK41" s="139"/>
      <c r="CL41" s="139"/>
      <c r="CM41" s="139"/>
      <c r="CN41" s="139"/>
    </row>
    <row r="42" spans="1:92" s="136" customFormat="1" ht="14.25" customHeight="1" thickBot="1" x14ac:dyDescent="0.3">
      <c r="A42" s="268">
        <v>15</v>
      </c>
      <c r="B42" s="286" t="s">
        <v>271</v>
      </c>
      <c r="C42" s="295"/>
      <c r="D42" s="295"/>
      <c r="E42" s="297"/>
      <c r="F42" s="287" t="s">
        <v>153</v>
      </c>
      <c r="G42" s="312">
        <f>ROUND(Drilling!J146,2)</f>
        <v>4.88</v>
      </c>
      <c r="H42" s="289" t="s">
        <v>59</v>
      </c>
      <c r="I42" s="290" t="s">
        <v>154</v>
      </c>
      <c r="J42" s="287" t="str">
        <f>IF('TC 66-204 page 1'!R28&gt;0,'TC 66-204 page 1'!R28,"")</f>
        <v/>
      </c>
      <c r="K42" s="289" t="s">
        <v>155</v>
      </c>
      <c r="L42" s="287" t="s">
        <v>153</v>
      </c>
      <c r="M42" s="313" t="str">
        <f>IF(J42="","",G42*J42)</f>
        <v/>
      </c>
      <c r="N42" s="522"/>
      <c r="O42" s="522"/>
      <c r="P42" s="522"/>
      <c r="Q42" s="522"/>
      <c r="R42" s="522"/>
      <c r="S42" s="522"/>
      <c r="T42" s="522"/>
      <c r="U42" s="522"/>
      <c r="V42" s="522"/>
      <c r="W42" s="522"/>
      <c r="X42" s="522"/>
      <c r="Y42" s="522"/>
      <c r="Z42" s="522"/>
      <c r="AA42" s="522"/>
      <c r="AB42" s="522"/>
      <c r="AC42" s="522"/>
      <c r="AD42" s="522"/>
      <c r="AE42" s="522"/>
      <c r="AF42" s="522"/>
      <c r="AG42" s="522"/>
      <c r="AH42" s="522"/>
      <c r="AI42" s="522"/>
      <c r="AJ42" s="522"/>
      <c r="AK42" s="522"/>
      <c r="AL42" s="522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139"/>
      <c r="CI42" s="139"/>
      <c r="CJ42" s="139"/>
      <c r="CK42" s="139"/>
      <c r="CL42" s="139"/>
      <c r="CM42" s="139"/>
      <c r="CN42" s="139"/>
    </row>
    <row r="43" spans="1:92" s="136" customFormat="1" ht="14.25" customHeight="1" x14ac:dyDescent="0.25">
      <c r="A43" s="268"/>
      <c r="B43" s="286"/>
      <c r="C43" s="292"/>
      <c r="D43" s="292"/>
      <c r="E43" s="292"/>
      <c r="F43" s="289"/>
      <c r="G43" s="412"/>
      <c r="H43" s="289"/>
      <c r="I43" s="290"/>
      <c r="J43" s="289"/>
      <c r="K43" s="289"/>
      <c r="L43" s="289"/>
      <c r="M43" s="413"/>
      <c r="N43" s="522"/>
      <c r="O43" s="522"/>
      <c r="P43" s="522"/>
      <c r="Q43" s="522"/>
      <c r="R43" s="522"/>
      <c r="S43" s="522"/>
      <c r="T43" s="522"/>
      <c r="U43" s="522"/>
      <c r="V43" s="522"/>
      <c r="W43" s="522"/>
      <c r="X43" s="522"/>
      <c r="Y43" s="522"/>
      <c r="Z43" s="522"/>
      <c r="AA43" s="522"/>
      <c r="AB43" s="522"/>
      <c r="AC43" s="522"/>
      <c r="AD43" s="522"/>
      <c r="AE43" s="522"/>
      <c r="AF43" s="522"/>
      <c r="AG43" s="522"/>
      <c r="AH43" s="522"/>
      <c r="AI43" s="522"/>
      <c r="AJ43" s="522"/>
      <c r="AK43" s="522"/>
      <c r="AL43" s="522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</row>
    <row r="44" spans="1:92" s="136" customFormat="1" ht="14.25" customHeight="1" thickBot="1" x14ac:dyDescent="0.3">
      <c r="A44" s="268">
        <v>16</v>
      </c>
      <c r="B44" s="286" t="s">
        <v>272</v>
      </c>
      <c r="C44" s="295"/>
      <c r="D44" s="295"/>
      <c r="E44" s="297"/>
      <c r="F44" s="287" t="s">
        <v>153</v>
      </c>
      <c r="G44" s="312">
        <f>ROUND(Drilling!J159,2)</f>
        <v>4.88</v>
      </c>
      <c r="H44" s="289" t="s">
        <v>59</v>
      </c>
      <c r="I44" s="290" t="s">
        <v>154</v>
      </c>
      <c r="J44" s="287" t="str">
        <f>IF('TC 66-204 page 1'!S28&gt;0,'TC 66-204 page 1'!S28,"")</f>
        <v/>
      </c>
      <c r="K44" s="289" t="s">
        <v>155</v>
      </c>
      <c r="L44" s="287" t="s">
        <v>153</v>
      </c>
      <c r="M44" s="313" t="str">
        <f>IF(J44="","",G44*J44)</f>
        <v/>
      </c>
      <c r="N44" s="522"/>
      <c r="O44" s="522"/>
      <c r="P44" s="522"/>
      <c r="Q44" s="522"/>
      <c r="R44" s="522"/>
      <c r="S44" s="522"/>
      <c r="T44" s="522"/>
      <c r="U44" s="522"/>
      <c r="V44" s="522"/>
      <c r="W44" s="522"/>
      <c r="X44" s="522"/>
      <c r="Y44" s="522"/>
      <c r="Z44" s="522"/>
      <c r="AA44" s="522"/>
      <c r="AB44" s="522"/>
      <c r="AC44" s="522"/>
      <c r="AD44" s="522"/>
      <c r="AE44" s="522"/>
      <c r="AF44" s="522"/>
      <c r="AG44" s="522"/>
      <c r="AH44" s="522"/>
      <c r="AI44" s="522"/>
      <c r="AJ44" s="522"/>
      <c r="AK44" s="522"/>
      <c r="AL44" s="522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139"/>
      <c r="BW44" s="139"/>
      <c r="BX44" s="139"/>
      <c r="BY44" s="139"/>
      <c r="BZ44" s="139"/>
      <c r="CA44" s="139"/>
      <c r="CB44" s="139"/>
      <c r="CC44" s="139"/>
      <c r="CD44" s="139"/>
      <c r="CE44" s="139"/>
      <c r="CF44" s="139"/>
      <c r="CG44" s="139"/>
      <c r="CH44" s="139"/>
      <c r="CI44" s="139"/>
      <c r="CJ44" s="139"/>
      <c r="CK44" s="139"/>
      <c r="CL44" s="139"/>
      <c r="CM44" s="139"/>
      <c r="CN44" s="139"/>
    </row>
    <row r="45" spans="1:92" s="140" customFormat="1" ht="14.25" customHeight="1" x14ac:dyDescent="0.25">
      <c r="A45" s="268"/>
      <c r="B45" s="286"/>
      <c r="C45" s="292"/>
      <c r="D45" s="292"/>
      <c r="E45" s="292"/>
      <c r="F45" s="289"/>
      <c r="G45" s="412"/>
      <c r="H45" s="289"/>
      <c r="I45" s="299"/>
      <c r="J45" s="289"/>
      <c r="K45" s="300"/>
      <c r="L45" s="289"/>
      <c r="M45" s="310"/>
      <c r="N45" s="522"/>
      <c r="O45" s="522"/>
      <c r="P45" s="522"/>
      <c r="Q45" s="522"/>
      <c r="R45" s="522"/>
      <c r="S45" s="522"/>
      <c r="T45" s="522"/>
      <c r="U45" s="522"/>
      <c r="V45" s="522"/>
      <c r="W45" s="522"/>
      <c r="X45" s="522"/>
      <c r="Y45" s="522"/>
      <c r="Z45" s="522"/>
      <c r="AA45" s="522"/>
      <c r="AB45" s="522"/>
      <c r="AC45" s="522"/>
      <c r="AD45" s="522"/>
      <c r="AE45" s="522"/>
      <c r="AF45" s="522"/>
      <c r="AG45" s="522"/>
      <c r="AH45" s="522"/>
      <c r="AI45" s="522"/>
      <c r="AJ45" s="522"/>
      <c r="AK45" s="522"/>
      <c r="AL45" s="522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39"/>
      <c r="BZ45" s="139"/>
      <c r="CA45" s="139"/>
      <c r="CB45" s="139"/>
      <c r="CC45" s="139"/>
      <c r="CD45" s="139"/>
      <c r="CE45" s="139"/>
      <c r="CF45" s="139"/>
      <c r="CG45" s="139"/>
      <c r="CH45" s="139"/>
      <c r="CI45" s="139"/>
      <c r="CJ45" s="139"/>
      <c r="CK45" s="139"/>
      <c r="CL45" s="139"/>
      <c r="CM45" s="139"/>
      <c r="CN45" s="139"/>
    </row>
    <row r="46" spans="1:92" s="136" customFormat="1" ht="14.25" customHeight="1" thickBot="1" x14ac:dyDescent="0.3">
      <c r="A46" s="268">
        <v>17</v>
      </c>
      <c r="B46" s="286" t="s">
        <v>273</v>
      </c>
      <c r="C46" s="292"/>
      <c r="D46" s="292"/>
      <c r="E46" s="292"/>
      <c r="F46" s="287" t="s">
        <v>153</v>
      </c>
      <c r="G46" s="312">
        <f>ROUND(Drilling!J169,2)</f>
        <v>36.229999999999997</v>
      </c>
      <c r="H46" s="289" t="s">
        <v>60</v>
      </c>
      <c r="I46" s="290" t="s">
        <v>154</v>
      </c>
      <c r="J46" s="287" t="str">
        <f>IF('TC 66-204 page 2'!D28&gt;0,'TC 66-204 page 2'!D28,"")</f>
        <v/>
      </c>
      <c r="K46" s="289" t="s">
        <v>155</v>
      </c>
      <c r="L46" s="287" t="s">
        <v>153</v>
      </c>
      <c r="M46" s="313" t="str">
        <f>IF(J46="","",G46*J46)</f>
        <v/>
      </c>
      <c r="N46" s="522"/>
      <c r="O46" s="522"/>
      <c r="P46" s="522"/>
      <c r="Q46" s="522"/>
      <c r="R46" s="522"/>
      <c r="S46" s="522"/>
      <c r="T46" s="522"/>
      <c r="U46" s="522"/>
      <c r="V46" s="522"/>
      <c r="W46" s="522"/>
      <c r="X46" s="522"/>
      <c r="Y46" s="522"/>
      <c r="Z46" s="522"/>
      <c r="AA46" s="522"/>
      <c r="AB46" s="522"/>
      <c r="AC46" s="522"/>
      <c r="AD46" s="522"/>
      <c r="AE46" s="522"/>
      <c r="AF46" s="522"/>
      <c r="AG46" s="522"/>
      <c r="AH46" s="522"/>
      <c r="AI46" s="522"/>
      <c r="AJ46" s="522"/>
      <c r="AK46" s="522"/>
      <c r="AL46" s="522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  <c r="BY46" s="139"/>
      <c r="BZ46" s="139"/>
      <c r="CA46" s="139"/>
      <c r="CB46" s="139"/>
      <c r="CC46" s="139"/>
      <c r="CD46" s="139"/>
      <c r="CE46" s="139"/>
      <c r="CF46" s="139"/>
      <c r="CG46" s="139"/>
      <c r="CH46" s="139"/>
      <c r="CI46" s="139"/>
      <c r="CJ46" s="139"/>
      <c r="CK46" s="139"/>
      <c r="CL46" s="139"/>
      <c r="CM46" s="139"/>
      <c r="CN46" s="139"/>
    </row>
    <row r="47" spans="1:92" s="136" customFormat="1" ht="14.25" customHeight="1" x14ac:dyDescent="0.25">
      <c r="A47" s="268"/>
      <c r="B47" s="286"/>
      <c r="C47" s="292"/>
      <c r="D47" s="292"/>
      <c r="E47" s="292"/>
      <c r="F47" s="289"/>
      <c r="G47" s="412"/>
      <c r="H47" s="289"/>
      <c r="I47" s="290"/>
      <c r="J47" s="289"/>
      <c r="K47" s="289"/>
      <c r="L47" s="289"/>
      <c r="M47" s="413"/>
      <c r="N47" s="522"/>
      <c r="O47" s="522"/>
      <c r="P47" s="522"/>
      <c r="Q47" s="522"/>
      <c r="R47" s="522"/>
      <c r="S47" s="522"/>
      <c r="T47" s="522"/>
      <c r="U47" s="522"/>
      <c r="V47" s="522"/>
      <c r="W47" s="522"/>
      <c r="X47" s="522"/>
      <c r="Y47" s="522"/>
      <c r="Z47" s="522"/>
      <c r="AA47" s="522"/>
      <c r="AB47" s="522"/>
      <c r="AC47" s="522"/>
      <c r="AD47" s="522"/>
      <c r="AE47" s="522"/>
      <c r="AF47" s="522"/>
      <c r="AG47" s="522"/>
      <c r="AH47" s="522"/>
      <c r="AI47" s="522"/>
      <c r="AJ47" s="522"/>
      <c r="AK47" s="522"/>
      <c r="AL47" s="522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  <c r="CE47" s="139"/>
      <c r="CF47" s="139"/>
      <c r="CG47" s="139"/>
      <c r="CH47" s="139"/>
      <c r="CI47" s="139"/>
      <c r="CJ47" s="139"/>
      <c r="CK47" s="139"/>
      <c r="CL47" s="139"/>
      <c r="CM47" s="139"/>
      <c r="CN47" s="139"/>
    </row>
    <row r="48" spans="1:92" s="136" customFormat="1" ht="14.25" customHeight="1" thickBot="1" x14ac:dyDescent="0.3">
      <c r="A48" s="268">
        <v>18</v>
      </c>
      <c r="B48" s="295" t="s">
        <v>274</v>
      </c>
      <c r="C48" s="295"/>
      <c r="D48" s="295"/>
      <c r="E48" s="297"/>
      <c r="F48" s="287" t="s">
        <v>153</v>
      </c>
      <c r="G48" s="312">
        <f>ROUND(Drilling!J179,2)</f>
        <v>31.71</v>
      </c>
      <c r="H48" s="289" t="s">
        <v>60</v>
      </c>
      <c r="I48" s="290" t="s">
        <v>154</v>
      </c>
      <c r="J48" s="287" t="str">
        <f>IF('TC 66-204 page 2'!E28&gt;0,'TC 66-204 page 2'!E28,"")</f>
        <v/>
      </c>
      <c r="K48" s="289" t="s">
        <v>155</v>
      </c>
      <c r="L48" s="287" t="s">
        <v>153</v>
      </c>
      <c r="M48" s="313" t="str">
        <f>IF(J48="","",G48*J48)</f>
        <v/>
      </c>
      <c r="N48" s="522"/>
      <c r="O48" s="522"/>
      <c r="P48" s="522"/>
      <c r="Q48" s="522"/>
      <c r="R48" s="522"/>
      <c r="S48" s="522"/>
      <c r="T48" s="522"/>
      <c r="U48" s="522"/>
      <c r="V48" s="522"/>
      <c r="W48" s="522"/>
      <c r="X48" s="522"/>
      <c r="Y48" s="522"/>
      <c r="Z48" s="522"/>
      <c r="AA48" s="522"/>
      <c r="AB48" s="522"/>
      <c r="AC48" s="522"/>
      <c r="AD48" s="522"/>
      <c r="AE48" s="522"/>
      <c r="AF48" s="522"/>
      <c r="AG48" s="522"/>
      <c r="AH48" s="522"/>
      <c r="AI48" s="522"/>
      <c r="AJ48" s="522"/>
      <c r="AK48" s="522"/>
      <c r="AL48" s="522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  <c r="CG48" s="139"/>
      <c r="CH48" s="139"/>
      <c r="CI48" s="139"/>
      <c r="CJ48" s="139"/>
      <c r="CK48" s="139"/>
      <c r="CL48" s="139"/>
      <c r="CM48" s="139"/>
      <c r="CN48" s="139"/>
    </row>
    <row r="49" spans="1:92" s="136" customFormat="1" ht="14.25" customHeight="1" x14ac:dyDescent="0.25">
      <c r="A49" s="268"/>
      <c r="B49" s="286"/>
      <c r="C49" s="292"/>
      <c r="D49" s="292"/>
      <c r="E49" s="292"/>
      <c r="F49" s="289"/>
      <c r="G49" s="412"/>
      <c r="H49" s="289"/>
      <c r="I49" s="290"/>
      <c r="J49" s="289"/>
      <c r="K49" s="289"/>
      <c r="L49" s="289"/>
      <c r="M49" s="413"/>
      <c r="N49" s="522"/>
      <c r="O49" s="522"/>
      <c r="P49" s="522"/>
      <c r="Q49" s="522"/>
      <c r="R49" s="522"/>
      <c r="S49" s="522"/>
      <c r="T49" s="522"/>
      <c r="U49" s="522"/>
      <c r="V49" s="522"/>
      <c r="W49" s="522"/>
      <c r="X49" s="522"/>
      <c r="Y49" s="522"/>
      <c r="Z49" s="522"/>
      <c r="AA49" s="522"/>
      <c r="AB49" s="522"/>
      <c r="AC49" s="522"/>
      <c r="AD49" s="522"/>
      <c r="AE49" s="522"/>
      <c r="AF49" s="522"/>
      <c r="AG49" s="522"/>
      <c r="AH49" s="522"/>
      <c r="AI49" s="522"/>
      <c r="AJ49" s="522"/>
      <c r="AK49" s="522"/>
      <c r="AL49" s="522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  <c r="BZ49" s="139"/>
      <c r="CA49" s="139"/>
      <c r="CB49" s="139"/>
      <c r="CC49" s="139"/>
      <c r="CD49" s="139"/>
      <c r="CE49" s="139"/>
      <c r="CF49" s="139"/>
      <c r="CG49" s="139"/>
      <c r="CH49" s="139"/>
      <c r="CI49" s="139"/>
      <c r="CJ49" s="139"/>
      <c r="CK49" s="139"/>
      <c r="CL49" s="139"/>
      <c r="CM49" s="139"/>
      <c r="CN49" s="139"/>
    </row>
    <row r="50" spans="1:92" s="136" customFormat="1" ht="14.25" customHeight="1" thickBot="1" x14ac:dyDescent="0.3">
      <c r="A50" s="268">
        <v>19</v>
      </c>
      <c r="B50" s="286" t="s">
        <v>275</v>
      </c>
      <c r="C50" s="292"/>
      <c r="D50" s="292"/>
      <c r="E50" s="292"/>
      <c r="F50" s="287" t="s">
        <v>153</v>
      </c>
      <c r="G50" s="312">
        <f>ROUND(Testing!J30,2)</f>
        <v>0</v>
      </c>
      <c r="H50" s="289" t="s">
        <v>59</v>
      </c>
      <c r="I50" s="290" t="s">
        <v>154</v>
      </c>
      <c r="J50" s="287" t="str">
        <f>IF('TC 66-204 page 2'!F28&gt;0,'TC 66-204 page 2'!F28,"")</f>
        <v/>
      </c>
      <c r="K50" s="289" t="s">
        <v>155</v>
      </c>
      <c r="L50" s="287" t="s">
        <v>153</v>
      </c>
      <c r="M50" s="313" t="str">
        <f>IF(J50="","",G50*J50)</f>
        <v/>
      </c>
      <c r="N50" s="522"/>
      <c r="O50" s="522"/>
      <c r="P50" s="522"/>
      <c r="Q50" s="522"/>
      <c r="R50" s="522"/>
      <c r="S50" s="522"/>
      <c r="T50" s="522"/>
      <c r="U50" s="522"/>
      <c r="V50" s="522"/>
      <c r="W50" s="522"/>
      <c r="X50" s="522"/>
      <c r="Y50" s="522"/>
      <c r="Z50" s="522"/>
      <c r="AA50" s="522"/>
      <c r="AB50" s="522"/>
      <c r="AC50" s="522"/>
      <c r="AD50" s="522"/>
      <c r="AE50" s="522"/>
      <c r="AF50" s="522"/>
      <c r="AG50" s="522"/>
      <c r="AH50" s="522"/>
      <c r="AI50" s="522"/>
      <c r="AJ50" s="522"/>
      <c r="AK50" s="522"/>
      <c r="AL50" s="522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39"/>
      <c r="CL50" s="139"/>
      <c r="CM50" s="139"/>
      <c r="CN50" s="139"/>
    </row>
    <row r="51" spans="1:92" s="136" customFormat="1" ht="14.25" customHeight="1" x14ac:dyDescent="0.25">
      <c r="A51" s="268"/>
      <c r="B51" s="286" t="s">
        <v>334</v>
      </c>
      <c r="C51" s="286"/>
      <c r="D51" s="292"/>
      <c r="E51" s="292"/>
      <c r="F51" s="289"/>
      <c r="G51" s="412"/>
      <c r="H51" s="301"/>
      <c r="I51" s="290"/>
      <c r="J51" s="289"/>
      <c r="K51" s="289"/>
      <c r="L51" s="289"/>
      <c r="M51" s="414"/>
      <c r="N51" s="522"/>
      <c r="O51" s="522"/>
      <c r="P51" s="522"/>
      <c r="Q51" s="522"/>
      <c r="R51" s="522"/>
      <c r="S51" s="522"/>
      <c r="T51" s="522"/>
      <c r="U51" s="522"/>
      <c r="V51" s="522"/>
      <c r="W51" s="522"/>
      <c r="X51" s="522"/>
      <c r="Y51" s="522"/>
      <c r="Z51" s="522"/>
      <c r="AA51" s="522"/>
      <c r="AB51" s="522"/>
      <c r="AC51" s="522"/>
      <c r="AD51" s="522"/>
      <c r="AE51" s="522"/>
      <c r="AF51" s="522"/>
      <c r="AG51" s="522"/>
      <c r="AH51" s="522"/>
      <c r="AI51" s="522"/>
      <c r="AJ51" s="522"/>
      <c r="AK51" s="522"/>
      <c r="AL51" s="522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  <c r="BX51" s="139"/>
      <c r="BY51" s="139"/>
      <c r="BZ51" s="139"/>
      <c r="CA51" s="139"/>
      <c r="CB51" s="139"/>
      <c r="CC51" s="139"/>
      <c r="CD51" s="139"/>
      <c r="CE51" s="139"/>
      <c r="CF51" s="139"/>
      <c r="CG51" s="139"/>
      <c r="CH51" s="139"/>
      <c r="CI51" s="139"/>
      <c r="CJ51" s="139"/>
      <c r="CK51" s="139"/>
      <c r="CL51" s="139"/>
      <c r="CM51" s="139"/>
      <c r="CN51" s="139"/>
    </row>
    <row r="52" spans="1:92" s="136" customFormat="1" ht="14.25" customHeight="1" x14ac:dyDescent="0.25">
      <c r="A52" s="268"/>
      <c r="B52" s="286"/>
      <c r="C52" s="286"/>
      <c r="D52" s="292"/>
      <c r="E52" s="292"/>
      <c r="F52" s="289"/>
      <c r="G52" s="412"/>
      <c r="H52" s="301"/>
      <c r="I52" s="290"/>
      <c r="J52" s="289"/>
      <c r="K52" s="289"/>
      <c r="L52" s="289"/>
      <c r="M52" s="414"/>
      <c r="N52" s="522"/>
      <c r="O52" s="522"/>
      <c r="P52" s="522"/>
      <c r="Q52" s="522"/>
      <c r="R52" s="522"/>
      <c r="S52" s="522"/>
      <c r="T52" s="522"/>
      <c r="U52" s="522"/>
      <c r="V52" s="522"/>
      <c r="W52" s="522"/>
      <c r="X52" s="522"/>
      <c r="Y52" s="522"/>
      <c r="Z52" s="522"/>
      <c r="AA52" s="522"/>
      <c r="AB52" s="522"/>
      <c r="AC52" s="522"/>
      <c r="AD52" s="522"/>
      <c r="AE52" s="522"/>
      <c r="AF52" s="522"/>
      <c r="AG52" s="522"/>
      <c r="AH52" s="522"/>
      <c r="AI52" s="522"/>
      <c r="AJ52" s="522"/>
      <c r="AK52" s="522"/>
      <c r="AL52" s="522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  <c r="CH52" s="139"/>
      <c r="CI52" s="139"/>
      <c r="CJ52" s="139"/>
      <c r="CK52" s="139"/>
      <c r="CL52" s="139"/>
      <c r="CM52" s="139"/>
      <c r="CN52" s="139"/>
    </row>
    <row r="53" spans="1:92" s="136" customFormat="1" ht="14.25" customHeight="1" thickBot="1" x14ac:dyDescent="0.3">
      <c r="A53" s="268">
        <v>20</v>
      </c>
      <c r="B53" s="286" t="s">
        <v>276</v>
      </c>
      <c r="C53" s="292"/>
      <c r="D53" s="292"/>
      <c r="E53" s="292"/>
      <c r="F53" s="287" t="s">
        <v>153</v>
      </c>
      <c r="G53" s="312">
        <f>ROUND(Testing!J37,2)</f>
        <v>0</v>
      </c>
      <c r="H53" s="289" t="s">
        <v>59</v>
      </c>
      <c r="I53" s="290" t="s">
        <v>154</v>
      </c>
      <c r="J53" s="287" t="str">
        <f>IF('TC 66-204 page 2'!G28&gt;0,'TC 66-204 page 2'!G28,"")</f>
        <v/>
      </c>
      <c r="K53" s="289" t="s">
        <v>155</v>
      </c>
      <c r="L53" s="287" t="s">
        <v>153</v>
      </c>
      <c r="M53" s="313" t="str">
        <f>IF(J53="","",G53*J53)</f>
        <v/>
      </c>
      <c r="N53" s="522"/>
      <c r="O53" s="522"/>
      <c r="P53" s="522"/>
      <c r="Q53" s="522"/>
      <c r="R53" s="522"/>
      <c r="S53" s="522"/>
      <c r="T53" s="522"/>
      <c r="U53" s="522"/>
      <c r="V53" s="522"/>
      <c r="W53" s="522"/>
      <c r="X53" s="522"/>
      <c r="Y53" s="522"/>
      <c r="Z53" s="522"/>
      <c r="AA53" s="522"/>
      <c r="AB53" s="522"/>
      <c r="AC53" s="522"/>
      <c r="AD53" s="522"/>
      <c r="AE53" s="522"/>
      <c r="AF53" s="522"/>
      <c r="AG53" s="522"/>
      <c r="AH53" s="522"/>
      <c r="AI53" s="522"/>
      <c r="AJ53" s="522"/>
      <c r="AK53" s="522"/>
      <c r="AL53" s="522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39"/>
      <c r="BR53" s="139"/>
      <c r="BS53" s="139"/>
      <c r="BT53" s="139"/>
      <c r="BU53" s="139"/>
      <c r="BV53" s="139"/>
      <c r="BW53" s="139"/>
      <c r="BX53" s="139"/>
      <c r="BY53" s="139"/>
      <c r="BZ53" s="139"/>
      <c r="CA53" s="139"/>
      <c r="CB53" s="139"/>
      <c r="CC53" s="139"/>
      <c r="CD53" s="139"/>
      <c r="CE53" s="139"/>
      <c r="CF53" s="139"/>
      <c r="CG53" s="139"/>
      <c r="CH53" s="139"/>
      <c r="CI53" s="139"/>
      <c r="CJ53" s="139"/>
      <c r="CK53" s="139"/>
      <c r="CL53" s="139"/>
      <c r="CM53" s="139"/>
      <c r="CN53" s="139"/>
    </row>
    <row r="54" spans="1:92" s="136" customFormat="1" ht="14.25" customHeight="1" x14ac:dyDescent="0.25">
      <c r="A54" s="268"/>
      <c r="B54" s="286"/>
      <c r="C54" s="292"/>
      <c r="D54" s="292"/>
      <c r="E54" s="292"/>
      <c r="F54" s="289"/>
      <c r="G54" s="412"/>
      <c r="H54" s="289"/>
      <c r="I54" s="290"/>
      <c r="J54" s="289"/>
      <c r="K54" s="289"/>
      <c r="L54" s="289"/>
      <c r="M54" s="310"/>
      <c r="N54" s="522"/>
      <c r="O54" s="522"/>
      <c r="P54" s="522"/>
      <c r="Q54" s="522"/>
      <c r="R54" s="522"/>
      <c r="S54" s="522"/>
      <c r="T54" s="522"/>
      <c r="U54" s="522"/>
      <c r="V54" s="522"/>
      <c r="W54" s="522"/>
      <c r="X54" s="522"/>
      <c r="Y54" s="522"/>
      <c r="Z54" s="522"/>
      <c r="AA54" s="522"/>
      <c r="AB54" s="522"/>
      <c r="AC54" s="522"/>
      <c r="AD54" s="522"/>
      <c r="AE54" s="522"/>
      <c r="AF54" s="522"/>
      <c r="AG54" s="522"/>
      <c r="AH54" s="522"/>
      <c r="AI54" s="522"/>
      <c r="AJ54" s="522"/>
      <c r="AK54" s="522"/>
      <c r="AL54" s="522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  <c r="BX54" s="139"/>
      <c r="BY54" s="139"/>
      <c r="BZ54" s="139"/>
      <c r="CA54" s="139"/>
      <c r="CB54" s="139"/>
      <c r="CC54" s="139"/>
      <c r="CD54" s="139"/>
      <c r="CE54" s="139"/>
      <c r="CF54" s="139"/>
      <c r="CG54" s="139"/>
      <c r="CH54" s="139"/>
      <c r="CI54" s="139"/>
      <c r="CJ54" s="139"/>
      <c r="CK54" s="139"/>
      <c r="CL54" s="139"/>
      <c r="CM54" s="139"/>
      <c r="CN54" s="139"/>
    </row>
    <row r="55" spans="1:92" s="139" customFormat="1" ht="14.25" customHeight="1" thickBot="1" x14ac:dyDescent="0.3">
      <c r="A55" s="268">
        <v>21</v>
      </c>
      <c r="B55" s="286" t="s">
        <v>362</v>
      </c>
      <c r="C55" s="292"/>
      <c r="D55" s="292"/>
      <c r="E55" s="292"/>
      <c r="F55" s="287" t="s">
        <v>153</v>
      </c>
      <c r="G55" s="312">
        <f>ROUND(Drilling!J190,2)</f>
        <v>0</v>
      </c>
      <c r="H55" s="289" t="s">
        <v>156</v>
      </c>
      <c r="I55" s="290" t="s">
        <v>154</v>
      </c>
      <c r="J55" s="287">
        <f>IF('TC 66-204 page 2'!H144 = 0, 0,1)</f>
        <v>0</v>
      </c>
      <c r="K55" s="289" t="s">
        <v>155</v>
      </c>
      <c r="L55" s="287" t="s">
        <v>153</v>
      </c>
      <c r="M55" s="313" t="str">
        <f>IF(G55=0,"",G55*J55)</f>
        <v/>
      </c>
      <c r="N55" s="522"/>
      <c r="O55" s="522"/>
      <c r="P55" s="522"/>
      <c r="Q55" s="522"/>
      <c r="R55" s="522"/>
      <c r="S55" s="522"/>
      <c r="T55" s="522"/>
      <c r="U55" s="522"/>
      <c r="V55" s="522"/>
      <c r="W55" s="522"/>
      <c r="X55" s="522"/>
      <c r="Y55" s="522"/>
      <c r="Z55" s="522"/>
      <c r="AA55" s="522"/>
      <c r="AB55" s="522"/>
      <c r="AC55" s="522"/>
      <c r="AD55" s="522"/>
      <c r="AE55" s="522"/>
      <c r="AF55" s="522"/>
      <c r="AG55" s="522"/>
      <c r="AH55" s="522"/>
      <c r="AI55" s="522"/>
      <c r="AJ55" s="522"/>
      <c r="AK55" s="522"/>
      <c r="AL55" s="522"/>
    </row>
    <row r="56" spans="1:92" s="139" customFormat="1" ht="14.25" customHeight="1" x14ac:dyDescent="0.25">
      <c r="A56" s="268"/>
      <c r="B56" s="286"/>
      <c r="C56" s="292"/>
      <c r="D56" s="292"/>
      <c r="E56" s="292"/>
      <c r="F56" s="289"/>
      <c r="G56" s="412"/>
      <c r="H56" s="289"/>
      <c r="I56" s="290"/>
      <c r="J56" s="289"/>
      <c r="K56" s="289"/>
      <c r="L56" s="289"/>
      <c r="M56" s="310"/>
      <c r="N56" s="522"/>
      <c r="O56" s="522"/>
      <c r="P56" s="522"/>
      <c r="Q56" s="522"/>
      <c r="R56" s="522"/>
      <c r="S56" s="522"/>
      <c r="T56" s="522"/>
      <c r="U56" s="522"/>
      <c r="V56" s="522"/>
      <c r="W56" s="522"/>
      <c r="X56" s="522"/>
      <c r="Y56" s="522"/>
      <c r="Z56" s="522"/>
      <c r="AA56" s="522"/>
      <c r="AB56" s="522"/>
      <c r="AC56" s="522"/>
      <c r="AD56" s="522"/>
      <c r="AE56" s="522"/>
      <c r="AF56" s="522"/>
      <c r="AG56" s="522"/>
      <c r="AH56" s="522"/>
      <c r="AI56" s="522"/>
      <c r="AJ56" s="522"/>
      <c r="AK56" s="522"/>
      <c r="AL56" s="522"/>
    </row>
    <row r="57" spans="1:92" s="140" customFormat="1" ht="14.25" customHeight="1" thickBot="1" x14ac:dyDescent="0.3">
      <c r="A57" s="268">
        <v>22</v>
      </c>
      <c r="B57" s="286" t="s">
        <v>320</v>
      </c>
      <c r="C57" s="292"/>
      <c r="D57" s="292"/>
      <c r="E57" s="292"/>
      <c r="F57" s="287" t="s">
        <v>153</v>
      </c>
      <c r="G57" s="312">
        <f>ROUND(Testing!J44,2)</f>
        <v>0</v>
      </c>
      <c r="H57" s="289" t="s">
        <v>117</v>
      </c>
      <c r="I57" s="290" t="s">
        <v>154</v>
      </c>
      <c r="J57" s="287" t="str">
        <f>IF('TC 66-204 page 2'!I28&gt;0,'TC 66-204 page 2'!I28,"")</f>
        <v/>
      </c>
      <c r="K57" s="289" t="s">
        <v>155</v>
      </c>
      <c r="L57" s="287" t="s">
        <v>153</v>
      </c>
      <c r="M57" s="313" t="str">
        <f>IF(J57="","",G57*J57)</f>
        <v/>
      </c>
      <c r="N57" s="522"/>
      <c r="O57" s="522"/>
      <c r="P57" s="522"/>
      <c r="Q57" s="522"/>
      <c r="R57" s="522"/>
      <c r="S57" s="522"/>
      <c r="T57" s="522"/>
      <c r="U57" s="522"/>
      <c r="V57" s="522"/>
      <c r="W57" s="522"/>
      <c r="X57" s="522"/>
      <c r="Y57" s="522"/>
      <c r="Z57" s="522"/>
      <c r="AA57" s="522"/>
      <c r="AB57" s="522"/>
      <c r="AC57" s="522"/>
      <c r="AD57" s="522"/>
      <c r="AE57" s="522"/>
      <c r="AF57" s="522"/>
      <c r="AG57" s="522"/>
      <c r="AH57" s="522"/>
      <c r="AI57" s="522"/>
      <c r="AJ57" s="522"/>
      <c r="AK57" s="522"/>
      <c r="AL57" s="522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139"/>
      <c r="BJ57" s="139"/>
      <c r="BK57" s="139"/>
      <c r="BL57" s="139"/>
      <c r="BM57" s="139"/>
      <c r="BN57" s="139"/>
      <c r="BO57" s="139"/>
      <c r="BP57" s="139"/>
      <c r="BQ57" s="139"/>
      <c r="BR57" s="139"/>
      <c r="BS57" s="139"/>
      <c r="BT57" s="139"/>
      <c r="BU57" s="139"/>
      <c r="BV57" s="139"/>
      <c r="BW57" s="139"/>
      <c r="BX57" s="139"/>
      <c r="BY57" s="139"/>
      <c r="BZ57" s="139"/>
      <c r="CA57" s="139"/>
      <c r="CB57" s="139"/>
      <c r="CC57" s="139"/>
      <c r="CD57" s="139"/>
      <c r="CE57" s="139"/>
      <c r="CF57" s="139"/>
      <c r="CG57" s="139"/>
      <c r="CH57" s="139"/>
      <c r="CI57" s="139"/>
      <c r="CJ57" s="139"/>
      <c r="CK57" s="139"/>
      <c r="CL57" s="139"/>
      <c r="CM57" s="139"/>
      <c r="CN57" s="139"/>
    </row>
    <row r="58" spans="1:92" ht="14.1" customHeight="1" x14ac:dyDescent="0.2">
      <c r="A58" s="693" t="s">
        <v>167</v>
      </c>
      <c r="B58" s="693"/>
      <c r="C58" s="271"/>
      <c r="D58" s="271"/>
      <c r="E58" s="271"/>
      <c r="F58" s="272"/>
      <c r="G58" s="272"/>
      <c r="H58" s="271"/>
      <c r="I58" s="266"/>
      <c r="J58" s="272"/>
      <c r="K58" s="272"/>
      <c r="L58" s="695" t="s">
        <v>349</v>
      </c>
      <c r="M58" s="695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</row>
    <row r="59" spans="1:92" ht="14.1" customHeight="1" x14ac:dyDescent="0.2">
      <c r="A59" s="693" t="s">
        <v>168</v>
      </c>
      <c r="B59" s="693"/>
      <c r="C59" s="271"/>
      <c r="D59" s="271"/>
      <c r="E59" s="271"/>
      <c r="F59" s="272"/>
      <c r="G59" s="272"/>
      <c r="H59" s="271"/>
      <c r="I59" s="266"/>
      <c r="J59" s="272"/>
      <c r="K59" s="272"/>
      <c r="L59" s="271"/>
      <c r="M59" s="272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</row>
    <row r="60" spans="1:92" s="134" customFormat="1" ht="24.75" customHeight="1" x14ac:dyDescent="0.25">
      <c r="A60" s="696" t="s">
        <v>147</v>
      </c>
      <c r="B60" s="696"/>
      <c r="C60" s="696"/>
      <c r="D60" s="696"/>
      <c r="E60" s="696"/>
      <c r="F60" s="696"/>
      <c r="G60" s="696"/>
      <c r="H60" s="696"/>
      <c r="I60" s="696"/>
      <c r="J60" s="696"/>
      <c r="K60" s="696"/>
      <c r="L60" s="696"/>
      <c r="M60" s="696"/>
      <c r="N60" s="523"/>
      <c r="O60" s="523"/>
      <c r="P60" s="523"/>
      <c r="Q60" s="523"/>
      <c r="R60" s="523"/>
      <c r="S60" s="523"/>
      <c r="T60" s="523"/>
      <c r="U60" s="523"/>
      <c r="V60" s="523"/>
      <c r="W60" s="523"/>
      <c r="X60" s="523"/>
      <c r="Y60" s="523"/>
      <c r="Z60" s="523"/>
      <c r="AA60" s="523"/>
      <c r="AB60" s="523"/>
      <c r="AC60" s="523"/>
      <c r="AD60" s="523"/>
      <c r="AE60" s="523"/>
      <c r="AF60" s="523"/>
      <c r="AG60" s="523"/>
      <c r="AH60" s="523"/>
      <c r="AI60" s="523"/>
      <c r="AJ60" s="523"/>
      <c r="AK60" s="523"/>
      <c r="AL60" s="523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32"/>
      <c r="BR60" s="132"/>
      <c r="BS60" s="132"/>
      <c r="BT60" s="132"/>
      <c r="BU60" s="132"/>
      <c r="BV60" s="132"/>
      <c r="BW60" s="132"/>
      <c r="BX60" s="132"/>
      <c r="BY60" s="132"/>
      <c r="BZ60" s="132"/>
      <c r="CA60" s="132"/>
      <c r="CB60" s="132"/>
      <c r="CC60" s="132"/>
      <c r="CD60" s="132"/>
      <c r="CE60" s="132"/>
      <c r="CF60" s="132"/>
      <c r="CG60" s="132"/>
      <c r="CH60" s="132"/>
      <c r="CI60" s="132"/>
      <c r="CJ60" s="132"/>
      <c r="CK60" s="132"/>
      <c r="CL60" s="132"/>
      <c r="CM60" s="132"/>
      <c r="CN60" s="132"/>
    </row>
    <row r="61" spans="1:92" s="134" customFormat="1" ht="40.5" customHeight="1" x14ac:dyDescent="0.25">
      <c r="A61" s="268"/>
      <c r="B61" s="275" t="s">
        <v>123</v>
      </c>
      <c r="C61" s="698">
        <f>C8</f>
        <v>0</v>
      </c>
      <c r="D61" s="698"/>
      <c r="E61" s="698"/>
      <c r="F61" s="705" t="s">
        <v>603</v>
      </c>
      <c r="G61" s="705"/>
      <c r="H61" s="697">
        <f>H8</f>
        <v>0</v>
      </c>
      <c r="I61" s="697"/>
      <c r="J61" s="275"/>
      <c r="K61" s="703"/>
      <c r="L61" s="704"/>
      <c r="M61" s="704"/>
      <c r="N61" s="523"/>
      <c r="O61" s="523"/>
      <c r="P61" s="523"/>
      <c r="Q61" s="523"/>
      <c r="R61" s="523"/>
      <c r="S61" s="523"/>
      <c r="T61" s="523"/>
      <c r="U61" s="523"/>
      <c r="V61" s="523"/>
      <c r="W61" s="523"/>
      <c r="X61" s="523"/>
      <c r="Y61" s="523"/>
      <c r="Z61" s="523"/>
      <c r="AA61" s="523"/>
      <c r="AB61" s="523"/>
      <c r="AC61" s="523"/>
      <c r="AD61" s="523"/>
      <c r="AE61" s="523"/>
      <c r="AF61" s="523"/>
      <c r="AG61" s="523"/>
      <c r="AH61" s="523"/>
      <c r="AI61" s="523"/>
      <c r="AJ61" s="523"/>
      <c r="AK61" s="523"/>
      <c r="AL61" s="523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  <c r="BQ61" s="132"/>
      <c r="BR61" s="132"/>
      <c r="BS61" s="132"/>
      <c r="BT61" s="132"/>
      <c r="BU61" s="132"/>
      <c r="BV61" s="132"/>
      <c r="BW61" s="132"/>
      <c r="BX61" s="132"/>
      <c r="BY61" s="132"/>
      <c r="BZ61" s="132"/>
      <c r="CA61" s="132"/>
      <c r="CB61" s="132"/>
      <c r="CC61" s="132"/>
      <c r="CD61" s="132"/>
      <c r="CE61" s="132"/>
      <c r="CF61" s="132"/>
      <c r="CG61" s="132"/>
      <c r="CH61" s="132"/>
      <c r="CI61" s="132"/>
      <c r="CJ61" s="132"/>
      <c r="CK61" s="132"/>
      <c r="CL61" s="132"/>
      <c r="CM61" s="132"/>
      <c r="CN61" s="132"/>
    </row>
    <row r="62" spans="1:92" s="134" customFormat="1" ht="32.25" customHeight="1" x14ac:dyDescent="0.25">
      <c r="A62" s="268"/>
      <c r="B62" s="286"/>
      <c r="C62" s="292"/>
      <c r="D62" s="292"/>
      <c r="E62" s="292"/>
      <c r="F62" s="289"/>
      <c r="G62" s="293"/>
      <c r="H62" s="301"/>
      <c r="I62" s="290"/>
      <c r="J62" s="289"/>
      <c r="K62" s="289"/>
      <c r="L62" s="304"/>
      <c r="M62" s="296"/>
      <c r="N62" s="523"/>
      <c r="O62" s="523"/>
      <c r="P62" s="523"/>
      <c r="Q62" s="523"/>
      <c r="R62" s="523"/>
      <c r="S62" s="523"/>
      <c r="T62" s="523"/>
      <c r="U62" s="523"/>
      <c r="V62" s="523"/>
      <c r="W62" s="523"/>
      <c r="X62" s="523"/>
      <c r="Y62" s="523"/>
      <c r="Z62" s="523"/>
      <c r="AA62" s="523"/>
      <c r="AB62" s="523"/>
      <c r="AC62" s="523"/>
      <c r="AD62" s="523"/>
      <c r="AE62" s="523"/>
      <c r="AF62" s="523"/>
      <c r="AG62" s="523"/>
      <c r="AH62" s="523"/>
      <c r="AI62" s="523"/>
      <c r="AJ62" s="523"/>
      <c r="AK62" s="523"/>
      <c r="AL62" s="523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2"/>
      <c r="BF62" s="132"/>
      <c r="BG62" s="132"/>
      <c r="BH62" s="132"/>
      <c r="BI62" s="132"/>
      <c r="BJ62" s="132"/>
      <c r="BK62" s="132"/>
      <c r="BL62" s="132"/>
      <c r="BM62" s="132"/>
      <c r="BN62" s="132"/>
      <c r="BO62" s="132"/>
      <c r="BP62" s="132"/>
      <c r="BQ62" s="132"/>
      <c r="BR62" s="132"/>
      <c r="BS62" s="132"/>
      <c r="BT62" s="132"/>
      <c r="BU62" s="132"/>
      <c r="BV62" s="132"/>
      <c r="BW62" s="132"/>
      <c r="BX62" s="132"/>
      <c r="BY62" s="132"/>
      <c r="BZ62" s="132"/>
      <c r="CA62" s="132"/>
      <c r="CB62" s="132"/>
      <c r="CC62" s="132"/>
      <c r="CD62" s="132"/>
      <c r="CE62" s="132"/>
      <c r="CF62" s="132"/>
      <c r="CG62" s="132"/>
      <c r="CH62" s="132"/>
      <c r="CI62" s="132"/>
      <c r="CJ62" s="132"/>
      <c r="CK62" s="132"/>
      <c r="CL62" s="132"/>
      <c r="CM62" s="132"/>
      <c r="CN62" s="132"/>
    </row>
    <row r="63" spans="1:92" s="132" customFormat="1" ht="14.25" customHeight="1" thickBot="1" x14ac:dyDescent="0.3">
      <c r="A63" s="268">
        <v>23</v>
      </c>
      <c r="B63" s="286" t="s">
        <v>319</v>
      </c>
      <c r="C63" s="292"/>
      <c r="D63" s="292"/>
      <c r="E63" s="292"/>
      <c r="F63" s="287" t="s">
        <v>153</v>
      </c>
      <c r="G63" s="312">
        <f>ROUND(Testing!J51,2)</f>
        <v>0</v>
      </c>
      <c r="H63" s="289" t="s">
        <v>61</v>
      </c>
      <c r="I63" s="290" t="s">
        <v>154</v>
      </c>
      <c r="J63" s="287" t="str">
        <f>IF('TC 66-204 page 2'!J28&gt;0,'TC 66-204 page 2'!J28,"")</f>
        <v/>
      </c>
      <c r="K63" s="289" t="s">
        <v>155</v>
      </c>
      <c r="L63" s="287" t="s">
        <v>153</v>
      </c>
      <c r="M63" s="313" t="str">
        <f>IF(J63="","",G63*J63)</f>
        <v/>
      </c>
      <c r="N63" s="523"/>
      <c r="O63" s="523"/>
      <c r="P63" s="523"/>
      <c r="Q63" s="523"/>
      <c r="R63" s="523"/>
      <c r="S63" s="523"/>
      <c r="T63" s="523"/>
      <c r="U63" s="523"/>
      <c r="V63" s="523"/>
      <c r="W63" s="523"/>
      <c r="X63" s="523"/>
      <c r="Y63" s="523"/>
      <c r="Z63" s="523"/>
      <c r="AA63" s="523"/>
      <c r="AB63" s="523"/>
      <c r="AC63" s="523"/>
      <c r="AD63" s="523"/>
      <c r="AE63" s="523"/>
      <c r="AF63" s="523"/>
      <c r="AG63" s="523"/>
      <c r="AH63" s="523"/>
      <c r="AI63" s="523"/>
      <c r="AJ63" s="523"/>
      <c r="AK63" s="523"/>
      <c r="AL63" s="523"/>
    </row>
    <row r="64" spans="1:92" s="135" customFormat="1" ht="14.25" customHeight="1" x14ac:dyDescent="0.25">
      <c r="A64" s="268"/>
      <c r="B64" s="286"/>
      <c r="C64" s="292"/>
      <c r="D64" s="292"/>
      <c r="E64" s="292"/>
      <c r="F64" s="289"/>
      <c r="G64" s="412"/>
      <c r="H64" s="289"/>
      <c r="I64" s="290"/>
      <c r="J64" s="289"/>
      <c r="K64" s="289"/>
      <c r="L64" s="289"/>
      <c r="M64" s="310"/>
      <c r="N64" s="523"/>
      <c r="O64" s="523"/>
      <c r="P64" s="523"/>
      <c r="Q64" s="523"/>
      <c r="R64" s="523"/>
      <c r="S64" s="523"/>
      <c r="T64" s="523"/>
      <c r="U64" s="523"/>
      <c r="V64" s="523"/>
      <c r="W64" s="523"/>
      <c r="X64" s="523"/>
      <c r="Y64" s="523"/>
      <c r="Z64" s="523"/>
      <c r="AA64" s="523"/>
      <c r="AB64" s="523"/>
      <c r="AC64" s="523"/>
      <c r="AD64" s="523"/>
      <c r="AE64" s="523"/>
      <c r="AF64" s="523"/>
      <c r="AG64" s="523"/>
      <c r="AH64" s="523"/>
      <c r="AI64" s="523"/>
      <c r="AJ64" s="523"/>
      <c r="AK64" s="523"/>
      <c r="AL64" s="523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  <c r="BQ64" s="132"/>
      <c r="BR64" s="132"/>
      <c r="BS64" s="132"/>
      <c r="BT64" s="132"/>
      <c r="BU64" s="132"/>
      <c r="BV64" s="132"/>
      <c r="BW64" s="132"/>
      <c r="BX64" s="132"/>
      <c r="BY64" s="132"/>
      <c r="BZ64" s="132"/>
      <c r="CA64" s="132"/>
      <c r="CB64" s="132"/>
      <c r="CC64" s="132"/>
      <c r="CD64" s="132"/>
      <c r="CE64" s="132"/>
      <c r="CF64" s="132"/>
      <c r="CG64" s="132"/>
      <c r="CH64" s="132"/>
      <c r="CI64" s="132"/>
      <c r="CJ64" s="132"/>
      <c r="CK64" s="132"/>
      <c r="CL64" s="132"/>
      <c r="CM64" s="132"/>
      <c r="CN64" s="132"/>
    </row>
    <row r="65" spans="1:92" s="135" customFormat="1" ht="14.25" customHeight="1" thickBot="1" x14ac:dyDescent="0.3">
      <c r="A65" s="268">
        <v>24</v>
      </c>
      <c r="B65" s="286" t="s">
        <v>318</v>
      </c>
      <c r="C65" s="292"/>
      <c r="D65" s="292"/>
      <c r="E65" s="292"/>
      <c r="F65" s="287" t="s">
        <v>153</v>
      </c>
      <c r="G65" s="312">
        <f>ROUND(Testing!J58,2)</f>
        <v>0</v>
      </c>
      <c r="H65" s="289" t="s">
        <v>61</v>
      </c>
      <c r="I65" s="290" t="s">
        <v>154</v>
      </c>
      <c r="J65" s="287" t="str">
        <f>IF('TC 66-204 page 2'!K28&gt;0,'TC 66-204 page 2'!K28,"")</f>
        <v/>
      </c>
      <c r="K65" s="289" t="s">
        <v>155</v>
      </c>
      <c r="L65" s="287" t="s">
        <v>153</v>
      </c>
      <c r="M65" s="313" t="str">
        <f>IF(J65="","",G65*J65)</f>
        <v/>
      </c>
      <c r="N65" s="523"/>
      <c r="O65" s="523"/>
      <c r="P65" s="523"/>
      <c r="Q65" s="523"/>
      <c r="R65" s="523"/>
      <c r="S65" s="523"/>
      <c r="T65" s="523"/>
      <c r="U65" s="523"/>
      <c r="V65" s="523"/>
      <c r="W65" s="523"/>
      <c r="X65" s="523"/>
      <c r="Y65" s="523"/>
      <c r="Z65" s="523"/>
      <c r="AA65" s="523"/>
      <c r="AB65" s="523"/>
      <c r="AC65" s="523"/>
      <c r="AD65" s="523"/>
      <c r="AE65" s="523"/>
      <c r="AF65" s="523"/>
      <c r="AG65" s="523"/>
      <c r="AH65" s="523"/>
      <c r="AI65" s="523"/>
      <c r="AJ65" s="523"/>
      <c r="AK65" s="523"/>
      <c r="AL65" s="523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E65" s="132"/>
      <c r="BF65" s="132"/>
      <c r="BG65" s="132"/>
      <c r="BH65" s="132"/>
      <c r="BI65" s="132"/>
      <c r="BJ65" s="132"/>
      <c r="BK65" s="132"/>
      <c r="BL65" s="132"/>
      <c r="BM65" s="132"/>
      <c r="BN65" s="132"/>
      <c r="BO65" s="132"/>
      <c r="BP65" s="132"/>
      <c r="BQ65" s="132"/>
      <c r="BR65" s="132"/>
      <c r="BS65" s="132"/>
      <c r="BT65" s="132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2"/>
      <c r="CL65" s="132"/>
      <c r="CM65" s="132"/>
      <c r="CN65" s="132"/>
    </row>
    <row r="66" spans="1:92" s="135" customFormat="1" ht="14.25" customHeight="1" x14ac:dyDescent="0.25">
      <c r="A66" s="268"/>
      <c r="B66" s="286"/>
      <c r="C66" s="292"/>
      <c r="D66" s="292"/>
      <c r="E66" s="292"/>
      <c r="F66" s="289"/>
      <c r="G66" s="412"/>
      <c r="H66" s="289"/>
      <c r="I66" s="290"/>
      <c r="J66" s="289"/>
      <c r="K66" s="289"/>
      <c r="L66" s="289"/>
      <c r="M66" s="414"/>
      <c r="N66" s="523"/>
      <c r="O66" s="523"/>
      <c r="P66" s="523"/>
      <c r="Q66" s="523"/>
      <c r="R66" s="523"/>
      <c r="S66" s="523"/>
      <c r="T66" s="523"/>
      <c r="U66" s="523"/>
      <c r="V66" s="523"/>
      <c r="W66" s="523"/>
      <c r="X66" s="523"/>
      <c r="Y66" s="523"/>
      <c r="Z66" s="523"/>
      <c r="AA66" s="523"/>
      <c r="AB66" s="523"/>
      <c r="AC66" s="523"/>
      <c r="AD66" s="523"/>
      <c r="AE66" s="523"/>
      <c r="AF66" s="523"/>
      <c r="AG66" s="523"/>
      <c r="AH66" s="523"/>
      <c r="AI66" s="523"/>
      <c r="AJ66" s="523"/>
      <c r="AK66" s="523"/>
      <c r="AL66" s="523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2"/>
      <c r="BC66" s="132"/>
      <c r="BD66" s="132"/>
      <c r="BE66" s="132"/>
      <c r="BF66" s="132"/>
      <c r="BG66" s="132"/>
      <c r="BH66" s="132"/>
      <c r="BI66" s="132"/>
      <c r="BJ66" s="132"/>
      <c r="BK66" s="132"/>
      <c r="BL66" s="132"/>
      <c r="BM66" s="132"/>
      <c r="BN66" s="132"/>
      <c r="BO66" s="132"/>
      <c r="BP66" s="132"/>
      <c r="BQ66" s="132"/>
      <c r="BR66" s="132"/>
      <c r="BS66" s="132"/>
      <c r="BT66" s="132"/>
      <c r="BU66" s="132"/>
      <c r="BV66" s="132"/>
      <c r="BW66" s="132"/>
      <c r="BX66" s="132"/>
      <c r="BY66" s="132"/>
      <c r="BZ66" s="132"/>
      <c r="CA66" s="132"/>
      <c r="CB66" s="132"/>
      <c r="CC66" s="132"/>
      <c r="CD66" s="132"/>
      <c r="CE66" s="132"/>
      <c r="CF66" s="132"/>
      <c r="CG66" s="132"/>
      <c r="CH66" s="132"/>
      <c r="CI66" s="132"/>
      <c r="CJ66" s="132"/>
      <c r="CK66" s="132"/>
      <c r="CL66" s="132"/>
      <c r="CM66" s="132"/>
      <c r="CN66" s="132"/>
    </row>
    <row r="67" spans="1:92" s="135" customFormat="1" ht="14.25" customHeight="1" thickBot="1" x14ac:dyDescent="0.3">
      <c r="A67" s="268">
        <v>25</v>
      </c>
      <c r="B67" s="286" t="s">
        <v>363</v>
      </c>
      <c r="C67" s="292"/>
      <c r="D67" s="292"/>
      <c r="E67" s="292"/>
      <c r="F67" s="287" t="s">
        <v>153</v>
      </c>
      <c r="G67" s="312">
        <f>ROUND(Testing!J65,2)</f>
        <v>0</v>
      </c>
      <c r="H67" s="289" t="s">
        <v>61</v>
      </c>
      <c r="I67" s="290" t="s">
        <v>154</v>
      </c>
      <c r="J67" s="287" t="str">
        <f>IF('TC 66-204 page 2'!L28&gt;0,'TC 66-204 page 2'!L28,"")</f>
        <v/>
      </c>
      <c r="K67" s="289" t="s">
        <v>155</v>
      </c>
      <c r="L67" s="287" t="s">
        <v>153</v>
      </c>
      <c r="M67" s="313" t="str">
        <f>IF(J67="","",G67*J67)</f>
        <v/>
      </c>
      <c r="N67" s="523"/>
      <c r="O67" s="523"/>
      <c r="P67" s="523"/>
      <c r="Q67" s="523"/>
      <c r="R67" s="523"/>
      <c r="S67" s="523"/>
      <c r="T67" s="523"/>
      <c r="U67" s="523"/>
      <c r="V67" s="523"/>
      <c r="W67" s="523"/>
      <c r="X67" s="523"/>
      <c r="Y67" s="523"/>
      <c r="Z67" s="523"/>
      <c r="AA67" s="523"/>
      <c r="AB67" s="523"/>
      <c r="AC67" s="523"/>
      <c r="AD67" s="523"/>
      <c r="AE67" s="523"/>
      <c r="AF67" s="523"/>
      <c r="AG67" s="523"/>
      <c r="AH67" s="523"/>
      <c r="AI67" s="523"/>
      <c r="AJ67" s="523"/>
      <c r="AK67" s="523"/>
      <c r="AL67" s="523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2"/>
      <c r="BC67" s="132"/>
      <c r="BD67" s="132"/>
      <c r="BE67" s="132"/>
      <c r="BF67" s="132"/>
      <c r="BG67" s="132"/>
      <c r="BH67" s="132"/>
      <c r="BI67" s="132"/>
      <c r="BJ67" s="132"/>
      <c r="BK67" s="132"/>
      <c r="BL67" s="132"/>
      <c r="BM67" s="132"/>
      <c r="BN67" s="132"/>
      <c r="BO67" s="132"/>
      <c r="BP67" s="132"/>
      <c r="BQ67" s="132"/>
      <c r="BR67" s="132"/>
      <c r="BS67" s="132"/>
      <c r="BT67" s="132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2"/>
      <c r="CL67" s="132"/>
      <c r="CM67" s="132"/>
      <c r="CN67" s="132"/>
    </row>
    <row r="68" spans="1:92" s="135" customFormat="1" ht="14.25" customHeight="1" x14ac:dyDescent="0.25">
      <c r="A68" s="268"/>
      <c r="B68" s="286"/>
      <c r="C68" s="292"/>
      <c r="D68" s="292"/>
      <c r="E68" s="292"/>
      <c r="F68" s="289"/>
      <c r="G68" s="412"/>
      <c r="H68" s="289"/>
      <c r="I68" s="290"/>
      <c r="J68" s="289"/>
      <c r="K68" s="289"/>
      <c r="L68" s="289"/>
      <c r="M68" s="310"/>
      <c r="N68" s="523"/>
      <c r="O68" s="523"/>
      <c r="P68" s="523"/>
      <c r="Q68" s="523"/>
      <c r="R68" s="523"/>
      <c r="S68" s="523"/>
      <c r="T68" s="523"/>
      <c r="U68" s="523"/>
      <c r="V68" s="523"/>
      <c r="W68" s="523"/>
      <c r="X68" s="523"/>
      <c r="Y68" s="523"/>
      <c r="Z68" s="523"/>
      <c r="AA68" s="523"/>
      <c r="AB68" s="523"/>
      <c r="AC68" s="523"/>
      <c r="AD68" s="523"/>
      <c r="AE68" s="523"/>
      <c r="AF68" s="523"/>
      <c r="AG68" s="523"/>
      <c r="AH68" s="523"/>
      <c r="AI68" s="523"/>
      <c r="AJ68" s="523"/>
      <c r="AK68" s="523"/>
      <c r="AL68" s="523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32"/>
      <c r="CL68" s="132"/>
      <c r="CM68" s="132"/>
      <c r="CN68" s="132"/>
    </row>
    <row r="69" spans="1:92" s="135" customFormat="1" ht="14.25" customHeight="1" thickBot="1" x14ac:dyDescent="0.3">
      <c r="A69" s="268">
        <v>26</v>
      </c>
      <c r="B69" s="286" t="s">
        <v>317</v>
      </c>
      <c r="C69" s="292"/>
      <c r="D69" s="292"/>
      <c r="E69" s="292"/>
      <c r="F69" s="287" t="s">
        <v>153</v>
      </c>
      <c r="G69" s="312">
        <f>ROUND(Testing!J72,2)</f>
        <v>0</v>
      </c>
      <c r="H69" s="289" t="s">
        <v>61</v>
      </c>
      <c r="I69" s="290" t="s">
        <v>154</v>
      </c>
      <c r="J69" s="287" t="str">
        <f>IF('TC 66-204 page 2'!M28&gt;0,'TC 66-204 page 2'!M28,"")</f>
        <v/>
      </c>
      <c r="K69" s="289" t="s">
        <v>155</v>
      </c>
      <c r="L69" s="287" t="s">
        <v>153</v>
      </c>
      <c r="M69" s="313" t="str">
        <f>IF(J69="","",G69*J69)</f>
        <v/>
      </c>
      <c r="N69" s="523"/>
      <c r="O69" s="523"/>
      <c r="P69" s="523"/>
      <c r="Q69" s="523"/>
      <c r="R69" s="523"/>
      <c r="S69" s="523"/>
      <c r="T69" s="523"/>
      <c r="U69" s="523"/>
      <c r="V69" s="523"/>
      <c r="W69" s="523"/>
      <c r="X69" s="523"/>
      <c r="Y69" s="523"/>
      <c r="Z69" s="523"/>
      <c r="AA69" s="523"/>
      <c r="AB69" s="523"/>
      <c r="AC69" s="523"/>
      <c r="AD69" s="523"/>
      <c r="AE69" s="523"/>
      <c r="AF69" s="523"/>
      <c r="AG69" s="523"/>
      <c r="AH69" s="523"/>
      <c r="AI69" s="523"/>
      <c r="AJ69" s="523"/>
      <c r="AK69" s="523"/>
      <c r="AL69" s="523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2"/>
      <c r="BF69" s="132"/>
      <c r="BG69" s="132"/>
      <c r="BH69" s="132"/>
      <c r="BI69" s="132"/>
      <c r="BJ69" s="132"/>
      <c r="BK69" s="132"/>
      <c r="BL69" s="132"/>
      <c r="BM69" s="132"/>
      <c r="BN69" s="132"/>
      <c r="BO69" s="132"/>
      <c r="BP69" s="132"/>
      <c r="BQ69" s="132"/>
      <c r="BR69" s="132"/>
      <c r="BS69" s="132"/>
      <c r="BT69" s="132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2"/>
      <c r="CL69" s="132"/>
      <c r="CM69" s="132"/>
      <c r="CN69" s="132"/>
    </row>
    <row r="70" spans="1:92" s="135" customFormat="1" ht="14.25" customHeight="1" x14ac:dyDescent="0.25">
      <c r="A70" s="268"/>
      <c r="B70" s="322" t="s">
        <v>763</v>
      </c>
      <c r="C70" s="292"/>
      <c r="D70" s="292"/>
      <c r="E70" s="292"/>
      <c r="F70" s="289"/>
      <c r="G70" s="412"/>
      <c r="H70" s="289"/>
      <c r="I70" s="290"/>
      <c r="J70" s="289"/>
      <c r="K70" s="289"/>
      <c r="L70" s="289"/>
      <c r="M70" s="310"/>
      <c r="N70" s="523"/>
      <c r="O70" s="523"/>
      <c r="P70" s="523"/>
      <c r="Q70" s="523"/>
      <c r="R70" s="523"/>
      <c r="S70" s="523"/>
      <c r="T70" s="523"/>
      <c r="U70" s="523"/>
      <c r="V70" s="523"/>
      <c r="W70" s="523"/>
      <c r="X70" s="523"/>
      <c r="Y70" s="523"/>
      <c r="Z70" s="523"/>
      <c r="AA70" s="523"/>
      <c r="AB70" s="523"/>
      <c r="AC70" s="523"/>
      <c r="AD70" s="523"/>
      <c r="AE70" s="523"/>
      <c r="AF70" s="523"/>
      <c r="AG70" s="523"/>
      <c r="AH70" s="523"/>
      <c r="AI70" s="523"/>
      <c r="AJ70" s="523"/>
      <c r="AK70" s="523"/>
      <c r="AL70" s="523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  <c r="BL70" s="132"/>
      <c r="BM70" s="132"/>
      <c r="BN70" s="132"/>
      <c r="BO70" s="132"/>
      <c r="BP70" s="132"/>
      <c r="BQ70" s="132"/>
      <c r="BR70" s="132"/>
      <c r="BS70" s="132"/>
      <c r="BT70" s="132"/>
      <c r="BU70" s="132"/>
      <c r="BV70" s="132"/>
      <c r="BW70" s="132"/>
      <c r="BX70" s="132"/>
      <c r="BY70" s="132"/>
      <c r="BZ70" s="132"/>
      <c r="CA70" s="132"/>
      <c r="CB70" s="132"/>
      <c r="CC70" s="132"/>
      <c r="CD70" s="132"/>
      <c r="CE70" s="132"/>
      <c r="CF70" s="132"/>
      <c r="CG70" s="132"/>
      <c r="CH70" s="132"/>
      <c r="CI70" s="132"/>
      <c r="CJ70" s="132"/>
      <c r="CK70" s="132"/>
      <c r="CL70" s="132"/>
      <c r="CM70" s="132"/>
      <c r="CN70" s="132"/>
    </row>
    <row r="71" spans="1:92" s="135" customFormat="1" ht="14.25" customHeight="1" x14ac:dyDescent="0.25">
      <c r="A71" s="268"/>
      <c r="B71" s="286"/>
      <c r="C71" s="292"/>
      <c r="D71" s="292"/>
      <c r="E71" s="292"/>
      <c r="F71" s="289"/>
      <c r="G71" s="412"/>
      <c r="H71" s="289"/>
      <c r="I71" s="290"/>
      <c r="J71" s="289"/>
      <c r="K71" s="289"/>
      <c r="L71" s="289"/>
      <c r="M71" s="310"/>
      <c r="N71" s="523"/>
      <c r="O71" s="523"/>
      <c r="P71" s="523"/>
      <c r="Q71" s="523"/>
      <c r="R71" s="523"/>
      <c r="S71" s="523"/>
      <c r="T71" s="523"/>
      <c r="U71" s="523"/>
      <c r="V71" s="523"/>
      <c r="W71" s="523"/>
      <c r="X71" s="523"/>
      <c r="Y71" s="523"/>
      <c r="Z71" s="523"/>
      <c r="AA71" s="523"/>
      <c r="AB71" s="523"/>
      <c r="AC71" s="523"/>
      <c r="AD71" s="523"/>
      <c r="AE71" s="523"/>
      <c r="AF71" s="523"/>
      <c r="AG71" s="523"/>
      <c r="AH71" s="523"/>
      <c r="AI71" s="523"/>
      <c r="AJ71" s="523"/>
      <c r="AK71" s="523"/>
      <c r="AL71" s="523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132"/>
      <c r="BJ71" s="132"/>
      <c r="BK71" s="132"/>
      <c r="BL71" s="132"/>
      <c r="BM71" s="132"/>
      <c r="BN71" s="132"/>
      <c r="BO71" s="132"/>
      <c r="BP71" s="132"/>
      <c r="BQ71" s="132"/>
      <c r="BR71" s="132"/>
      <c r="BS71" s="132"/>
      <c r="BT71" s="132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2"/>
      <c r="CL71" s="132"/>
      <c r="CM71" s="132"/>
      <c r="CN71" s="132"/>
    </row>
    <row r="72" spans="1:92" s="135" customFormat="1" ht="14.25" customHeight="1" thickBot="1" x14ac:dyDescent="0.3">
      <c r="A72" s="268">
        <v>27</v>
      </c>
      <c r="B72" s="286" t="s">
        <v>316</v>
      </c>
      <c r="C72" s="292"/>
      <c r="D72" s="292"/>
      <c r="E72" s="292"/>
      <c r="F72" s="287" t="s">
        <v>153</v>
      </c>
      <c r="G72" s="312">
        <f>ROUND(Testing!J79,2)</f>
        <v>0</v>
      </c>
      <c r="H72" s="289" t="s">
        <v>61</v>
      </c>
      <c r="I72" s="290" t="s">
        <v>154</v>
      </c>
      <c r="J72" s="287" t="str">
        <f>IF('TC 66-204 page 2'!N28&gt;0,'TC 66-204 page 2'!N28,"")</f>
        <v/>
      </c>
      <c r="K72" s="289" t="s">
        <v>155</v>
      </c>
      <c r="L72" s="287" t="s">
        <v>153</v>
      </c>
      <c r="M72" s="313" t="str">
        <f>IF(J72="","",G72*J72)</f>
        <v/>
      </c>
      <c r="N72" s="523"/>
      <c r="O72" s="523"/>
      <c r="P72" s="523"/>
      <c r="Q72" s="523"/>
      <c r="R72" s="523"/>
      <c r="S72" s="523"/>
      <c r="T72" s="523"/>
      <c r="U72" s="523"/>
      <c r="V72" s="523"/>
      <c r="W72" s="523"/>
      <c r="X72" s="523"/>
      <c r="Y72" s="523"/>
      <c r="Z72" s="523"/>
      <c r="AA72" s="523"/>
      <c r="AB72" s="523"/>
      <c r="AC72" s="523"/>
      <c r="AD72" s="523"/>
      <c r="AE72" s="523"/>
      <c r="AF72" s="523"/>
      <c r="AG72" s="523"/>
      <c r="AH72" s="523"/>
      <c r="AI72" s="523"/>
      <c r="AJ72" s="523"/>
      <c r="AK72" s="523"/>
      <c r="AL72" s="523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  <c r="BB72" s="132"/>
      <c r="BC72" s="132"/>
      <c r="BD72" s="132"/>
      <c r="BE72" s="132"/>
      <c r="BF72" s="132"/>
      <c r="BG72" s="132"/>
      <c r="BH72" s="132"/>
      <c r="BI72" s="132"/>
      <c r="BJ72" s="132"/>
      <c r="BK72" s="132"/>
      <c r="BL72" s="132"/>
      <c r="BM72" s="132"/>
      <c r="BN72" s="132"/>
      <c r="BO72" s="132"/>
      <c r="BP72" s="132"/>
      <c r="BQ72" s="132"/>
      <c r="BR72" s="132"/>
      <c r="BS72" s="132"/>
      <c r="BT72" s="132"/>
      <c r="BU72" s="132"/>
      <c r="BV72" s="132"/>
      <c r="BW72" s="132"/>
      <c r="BX72" s="132"/>
      <c r="BY72" s="132"/>
      <c r="BZ72" s="132"/>
      <c r="CA72" s="132"/>
      <c r="CB72" s="132"/>
      <c r="CC72" s="132"/>
      <c r="CD72" s="132"/>
      <c r="CE72" s="132"/>
      <c r="CF72" s="132"/>
      <c r="CG72" s="132"/>
      <c r="CH72" s="132"/>
      <c r="CI72" s="132"/>
      <c r="CJ72" s="132"/>
      <c r="CK72" s="132"/>
      <c r="CL72" s="132"/>
      <c r="CM72" s="132"/>
      <c r="CN72" s="132"/>
    </row>
    <row r="73" spans="1:92" s="135" customFormat="1" ht="14.25" customHeight="1" x14ac:dyDescent="0.25">
      <c r="A73" s="268"/>
      <c r="B73" s="286"/>
      <c r="C73" s="292"/>
      <c r="D73" s="292"/>
      <c r="E73" s="292"/>
      <c r="F73" s="289"/>
      <c r="G73" s="412"/>
      <c r="H73" s="289"/>
      <c r="I73" s="290"/>
      <c r="J73" s="289"/>
      <c r="K73" s="289"/>
      <c r="L73" s="289"/>
      <c r="M73" s="414"/>
      <c r="N73" s="523"/>
      <c r="O73" s="523"/>
      <c r="P73" s="523"/>
      <c r="Q73" s="523"/>
      <c r="R73" s="523"/>
      <c r="S73" s="523"/>
      <c r="T73" s="523"/>
      <c r="U73" s="523"/>
      <c r="V73" s="523"/>
      <c r="W73" s="523"/>
      <c r="X73" s="523"/>
      <c r="Y73" s="523"/>
      <c r="Z73" s="523"/>
      <c r="AA73" s="523"/>
      <c r="AB73" s="523"/>
      <c r="AC73" s="523"/>
      <c r="AD73" s="523"/>
      <c r="AE73" s="523"/>
      <c r="AF73" s="523"/>
      <c r="AG73" s="523"/>
      <c r="AH73" s="523"/>
      <c r="AI73" s="523"/>
      <c r="AJ73" s="523"/>
      <c r="AK73" s="523"/>
      <c r="AL73" s="523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E73" s="132"/>
      <c r="BF73" s="132"/>
      <c r="BG73" s="132"/>
      <c r="BH73" s="132"/>
      <c r="BI73" s="132"/>
      <c r="BJ73" s="132"/>
      <c r="BK73" s="132"/>
      <c r="BL73" s="132"/>
      <c r="BM73" s="132"/>
      <c r="BN73" s="132"/>
      <c r="BO73" s="132"/>
      <c r="BP73" s="132"/>
      <c r="BQ73" s="132"/>
      <c r="BR73" s="132"/>
      <c r="BS73" s="132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2"/>
      <c r="CL73" s="132"/>
      <c r="CM73" s="132"/>
      <c r="CN73" s="132"/>
    </row>
    <row r="74" spans="1:92" s="135" customFormat="1" ht="14.25" customHeight="1" thickBot="1" x14ac:dyDescent="0.3">
      <c r="A74" s="268">
        <v>28</v>
      </c>
      <c r="B74" s="286" t="s">
        <v>315</v>
      </c>
      <c r="C74" s="292"/>
      <c r="D74" s="292"/>
      <c r="E74" s="292"/>
      <c r="F74" s="287" t="s">
        <v>153</v>
      </c>
      <c r="G74" s="312">
        <f>ROUND(Testing!J86,2)</f>
        <v>0</v>
      </c>
      <c r="H74" s="289" t="s">
        <v>61</v>
      </c>
      <c r="I74" s="290" t="s">
        <v>154</v>
      </c>
      <c r="J74" s="287" t="str">
        <f>IF('TC 66-204 page 2'!O28&gt;0,'TC 66-204 page 2'!O28,"")</f>
        <v/>
      </c>
      <c r="K74" s="289" t="s">
        <v>155</v>
      </c>
      <c r="L74" s="287" t="s">
        <v>153</v>
      </c>
      <c r="M74" s="313" t="str">
        <f>IF(J74="","",G74*J74)</f>
        <v/>
      </c>
      <c r="N74" s="523"/>
      <c r="O74" s="523"/>
      <c r="P74" s="523"/>
      <c r="Q74" s="523"/>
      <c r="R74" s="523"/>
      <c r="S74" s="523"/>
      <c r="T74" s="523"/>
      <c r="U74" s="523"/>
      <c r="V74" s="523"/>
      <c r="W74" s="523"/>
      <c r="X74" s="523"/>
      <c r="Y74" s="523"/>
      <c r="Z74" s="523"/>
      <c r="AA74" s="523"/>
      <c r="AB74" s="523"/>
      <c r="AC74" s="523"/>
      <c r="AD74" s="523"/>
      <c r="AE74" s="523"/>
      <c r="AF74" s="523"/>
      <c r="AG74" s="523"/>
      <c r="AH74" s="523"/>
      <c r="AI74" s="523"/>
      <c r="AJ74" s="523"/>
      <c r="AK74" s="523"/>
      <c r="AL74" s="523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D74" s="132"/>
      <c r="BE74" s="132"/>
      <c r="BF74" s="132"/>
      <c r="BG74" s="132"/>
      <c r="BH74" s="132"/>
      <c r="BI74" s="132"/>
      <c r="BJ74" s="132"/>
      <c r="BK74" s="132"/>
      <c r="BL74" s="132"/>
      <c r="BM74" s="132"/>
      <c r="BN74" s="132"/>
      <c r="BO74" s="132"/>
      <c r="BP74" s="132"/>
      <c r="BQ74" s="132"/>
      <c r="BR74" s="132"/>
      <c r="BS74" s="132"/>
      <c r="BT74" s="132"/>
      <c r="BU74" s="132"/>
      <c r="BV74" s="132"/>
      <c r="BW74" s="132"/>
      <c r="BX74" s="132"/>
      <c r="BY74" s="132"/>
      <c r="BZ74" s="132"/>
      <c r="CA74" s="132"/>
      <c r="CB74" s="132"/>
      <c r="CC74" s="132"/>
      <c r="CD74" s="132"/>
      <c r="CE74" s="132"/>
      <c r="CF74" s="132"/>
      <c r="CG74" s="132"/>
      <c r="CH74" s="132"/>
      <c r="CI74" s="132"/>
      <c r="CJ74" s="132"/>
      <c r="CK74" s="132"/>
      <c r="CL74" s="132"/>
      <c r="CM74" s="132"/>
      <c r="CN74" s="132"/>
    </row>
    <row r="75" spans="1:92" s="135" customFormat="1" ht="14.25" customHeight="1" x14ac:dyDescent="0.25">
      <c r="A75" s="268"/>
      <c r="B75" s="286"/>
      <c r="C75" s="292"/>
      <c r="D75" s="292"/>
      <c r="E75" s="292"/>
      <c r="F75" s="289"/>
      <c r="G75" s="412"/>
      <c r="H75" s="289"/>
      <c r="I75" s="290"/>
      <c r="J75" s="289"/>
      <c r="K75" s="289"/>
      <c r="L75" s="289"/>
      <c r="M75" s="414"/>
      <c r="N75" s="523"/>
      <c r="O75" s="523"/>
      <c r="P75" s="523"/>
      <c r="Q75" s="523"/>
      <c r="R75" s="523"/>
      <c r="S75" s="523"/>
      <c r="T75" s="523"/>
      <c r="U75" s="523"/>
      <c r="V75" s="523"/>
      <c r="W75" s="523"/>
      <c r="X75" s="523"/>
      <c r="Y75" s="523"/>
      <c r="Z75" s="523"/>
      <c r="AA75" s="523"/>
      <c r="AB75" s="523"/>
      <c r="AC75" s="523"/>
      <c r="AD75" s="523"/>
      <c r="AE75" s="523"/>
      <c r="AF75" s="523"/>
      <c r="AG75" s="523"/>
      <c r="AH75" s="523"/>
      <c r="AI75" s="523"/>
      <c r="AJ75" s="523"/>
      <c r="AK75" s="523"/>
      <c r="AL75" s="523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2"/>
      <c r="BE75" s="132"/>
      <c r="BF75" s="132"/>
      <c r="BG75" s="132"/>
      <c r="BH75" s="132"/>
      <c r="BI75" s="132"/>
      <c r="BJ75" s="132"/>
      <c r="BK75" s="132"/>
      <c r="BL75" s="132"/>
      <c r="BM75" s="132"/>
      <c r="BN75" s="132"/>
      <c r="BO75" s="132"/>
      <c r="BP75" s="132"/>
      <c r="BQ75" s="132"/>
      <c r="BR75" s="132"/>
      <c r="BS75" s="132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2"/>
      <c r="CL75" s="132"/>
      <c r="CM75" s="132"/>
      <c r="CN75" s="132"/>
    </row>
    <row r="76" spans="1:92" s="135" customFormat="1" ht="14.25" customHeight="1" thickBot="1" x14ac:dyDescent="0.3">
      <c r="A76" s="268">
        <v>29</v>
      </c>
      <c r="B76" s="286" t="s">
        <v>314</v>
      </c>
      <c r="C76" s="292"/>
      <c r="D76" s="292"/>
      <c r="E76" s="292"/>
      <c r="F76" s="287" t="s">
        <v>153</v>
      </c>
      <c r="G76" s="312">
        <f>ROUND(Testing!J93,2)</f>
        <v>0</v>
      </c>
      <c r="H76" s="289" t="s">
        <v>61</v>
      </c>
      <c r="I76" s="290" t="s">
        <v>154</v>
      </c>
      <c r="J76" s="287" t="str">
        <f>IF('TC 66-204 page 2'!P28&gt;0,'TC 66-204 page 2'!P28,"")</f>
        <v/>
      </c>
      <c r="K76" s="289" t="s">
        <v>155</v>
      </c>
      <c r="L76" s="287" t="s">
        <v>153</v>
      </c>
      <c r="M76" s="313" t="str">
        <f>IF(J76="","",G76*J76)</f>
        <v/>
      </c>
      <c r="N76" s="523"/>
      <c r="O76" s="523"/>
      <c r="P76" s="523"/>
      <c r="Q76" s="523"/>
      <c r="R76" s="523"/>
      <c r="S76" s="523"/>
      <c r="T76" s="523"/>
      <c r="U76" s="523"/>
      <c r="V76" s="523"/>
      <c r="W76" s="523"/>
      <c r="X76" s="523"/>
      <c r="Y76" s="523"/>
      <c r="Z76" s="523"/>
      <c r="AA76" s="523"/>
      <c r="AB76" s="523"/>
      <c r="AC76" s="523"/>
      <c r="AD76" s="523"/>
      <c r="AE76" s="523"/>
      <c r="AF76" s="523"/>
      <c r="AG76" s="523"/>
      <c r="AH76" s="523"/>
      <c r="AI76" s="523"/>
      <c r="AJ76" s="523"/>
      <c r="AK76" s="523"/>
      <c r="AL76" s="523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2"/>
      <c r="BK76" s="132"/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2"/>
      <c r="BZ76" s="132"/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2"/>
    </row>
    <row r="77" spans="1:92" s="135" customFormat="1" ht="14.25" customHeight="1" x14ac:dyDescent="0.25">
      <c r="A77" s="268"/>
      <c r="B77" s="286" t="s">
        <v>326</v>
      </c>
      <c r="C77" s="292"/>
      <c r="D77" s="292"/>
      <c r="E77" s="292"/>
      <c r="F77" s="289"/>
      <c r="G77" s="412"/>
      <c r="H77" s="289"/>
      <c r="I77" s="290"/>
      <c r="J77" s="289"/>
      <c r="K77" s="289"/>
      <c r="L77" s="289"/>
      <c r="M77" s="414"/>
      <c r="N77" s="523"/>
      <c r="O77" s="523"/>
      <c r="P77" s="523"/>
      <c r="Q77" s="523"/>
      <c r="R77" s="523"/>
      <c r="S77" s="523"/>
      <c r="T77" s="523"/>
      <c r="U77" s="523"/>
      <c r="V77" s="523"/>
      <c r="W77" s="523"/>
      <c r="X77" s="523"/>
      <c r="Y77" s="523"/>
      <c r="Z77" s="523"/>
      <c r="AA77" s="523"/>
      <c r="AB77" s="523"/>
      <c r="AC77" s="523"/>
      <c r="AD77" s="523"/>
      <c r="AE77" s="523"/>
      <c r="AF77" s="523"/>
      <c r="AG77" s="523"/>
      <c r="AH77" s="523"/>
      <c r="AI77" s="523"/>
      <c r="AJ77" s="523"/>
      <c r="AK77" s="523"/>
      <c r="AL77" s="523"/>
      <c r="AM77" s="132"/>
      <c r="AN77" s="132"/>
      <c r="AO77" s="132"/>
      <c r="AP77" s="132"/>
      <c r="AQ77" s="132"/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  <c r="BB77" s="132"/>
      <c r="BC77" s="132"/>
      <c r="BD77" s="132"/>
      <c r="BE77" s="132"/>
      <c r="BF77" s="132"/>
      <c r="BG77" s="132"/>
      <c r="BH77" s="132"/>
      <c r="BI77" s="132"/>
      <c r="BJ77" s="132"/>
      <c r="BK77" s="132"/>
      <c r="BL77" s="132"/>
      <c r="BM77" s="132"/>
      <c r="BN77" s="132"/>
      <c r="BO77" s="132"/>
      <c r="BP77" s="132"/>
      <c r="BQ77" s="132"/>
      <c r="BR77" s="132"/>
      <c r="BS77" s="132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2"/>
      <c r="CL77" s="132"/>
      <c r="CM77" s="132"/>
      <c r="CN77" s="132"/>
    </row>
    <row r="78" spans="1:92" s="135" customFormat="1" ht="14.25" customHeight="1" x14ac:dyDescent="0.25">
      <c r="A78" s="268"/>
      <c r="B78" s="286"/>
      <c r="C78" s="292"/>
      <c r="D78" s="292"/>
      <c r="E78" s="292"/>
      <c r="F78" s="289"/>
      <c r="G78" s="412"/>
      <c r="H78" s="289"/>
      <c r="I78" s="290"/>
      <c r="J78" s="289"/>
      <c r="K78" s="289"/>
      <c r="L78" s="289"/>
      <c r="M78" s="414"/>
      <c r="N78" s="523"/>
      <c r="O78" s="523"/>
      <c r="P78" s="523"/>
      <c r="Q78" s="523"/>
      <c r="R78" s="523"/>
      <c r="S78" s="523"/>
      <c r="T78" s="523"/>
      <c r="U78" s="523"/>
      <c r="V78" s="523"/>
      <c r="W78" s="523"/>
      <c r="X78" s="523"/>
      <c r="Y78" s="523"/>
      <c r="Z78" s="523"/>
      <c r="AA78" s="523"/>
      <c r="AB78" s="523"/>
      <c r="AC78" s="523"/>
      <c r="AD78" s="523"/>
      <c r="AE78" s="523"/>
      <c r="AF78" s="523"/>
      <c r="AG78" s="523"/>
      <c r="AH78" s="523"/>
      <c r="AI78" s="523"/>
      <c r="AJ78" s="523"/>
      <c r="AK78" s="523"/>
      <c r="AL78" s="523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132"/>
      <c r="BC78" s="132"/>
      <c r="BD78" s="132"/>
      <c r="BE78" s="132"/>
      <c r="BF78" s="132"/>
      <c r="BG78" s="132"/>
      <c r="BH78" s="132"/>
      <c r="BI78" s="132"/>
      <c r="BJ78" s="132"/>
      <c r="BK78" s="132"/>
      <c r="BL78" s="132"/>
      <c r="BM78" s="132"/>
      <c r="BN78" s="132"/>
      <c r="BO78" s="132"/>
      <c r="BP78" s="132"/>
      <c r="BQ78" s="132"/>
      <c r="BR78" s="132"/>
      <c r="BS78" s="132"/>
      <c r="BT78" s="132"/>
      <c r="BU78" s="132"/>
      <c r="BV78" s="132"/>
      <c r="BW78" s="132"/>
      <c r="BX78" s="132"/>
      <c r="BY78" s="132"/>
      <c r="BZ78" s="132"/>
      <c r="CA78" s="132"/>
      <c r="CB78" s="132"/>
      <c r="CC78" s="132"/>
      <c r="CD78" s="132"/>
      <c r="CE78" s="132"/>
      <c r="CF78" s="132"/>
      <c r="CG78" s="132"/>
      <c r="CH78" s="132"/>
      <c r="CI78" s="132"/>
      <c r="CJ78" s="132"/>
      <c r="CK78" s="132"/>
      <c r="CL78" s="132"/>
      <c r="CM78" s="132"/>
      <c r="CN78" s="132"/>
    </row>
    <row r="79" spans="1:92" s="135" customFormat="1" ht="14.25" customHeight="1" thickBot="1" x14ac:dyDescent="0.3">
      <c r="A79" s="268">
        <v>30</v>
      </c>
      <c r="B79" s="286" t="s">
        <v>314</v>
      </c>
      <c r="C79" s="292"/>
      <c r="D79" s="292"/>
      <c r="E79" s="292"/>
      <c r="F79" s="287" t="s">
        <v>153</v>
      </c>
      <c r="G79" s="312">
        <f>ROUND(Testing!J100,2)</f>
        <v>0</v>
      </c>
      <c r="H79" s="289" t="s">
        <v>61</v>
      </c>
      <c r="I79" s="290" t="s">
        <v>154</v>
      </c>
      <c r="J79" s="287" t="str">
        <f>IF('TC 66-204 page 2'!Q28&gt;0,'TC 66-204 page 2'!Q28,"")</f>
        <v/>
      </c>
      <c r="K79" s="289" t="s">
        <v>155</v>
      </c>
      <c r="L79" s="287" t="s">
        <v>153</v>
      </c>
      <c r="M79" s="313" t="str">
        <f>IF(J79="","",G79*J79)</f>
        <v/>
      </c>
      <c r="N79" s="523"/>
      <c r="O79" s="523"/>
      <c r="P79" s="523"/>
      <c r="Q79" s="523"/>
      <c r="R79" s="523"/>
      <c r="S79" s="523"/>
      <c r="T79" s="523"/>
      <c r="U79" s="523"/>
      <c r="V79" s="523"/>
      <c r="W79" s="523"/>
      <c r="X79" s="523"/>
      <c r="Y79" s="523"/>
      <c r="Z79" s="523"/>
      <c r="AA79" s="523"/>
      <c r="AB79" s="523"/>
      <c r="AC79" s="523"/>
      <c r="AD79" s="523"/>
      <c r="AE79" s="523"/>
      <c r="AF79" s="523"/>
      <c r="AG79" s="523"/>
      <c r="AH79" s="523"/>
      <c r="AI79" s="523"/>
      <c r="AJ79" s="523"/>
      <c r="AK79" s="523"/>
      <c r="AL79" s="523"/>
      <c r="AM79" s="132"/>
      <c r="AN79" s="132"/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D79" s="132"/>
      <c r="BE79" s="132"/>
      <c r="BF79" s="132"/>
      <c r="BG79" s="132"/>
      <c r="BH79" s="132"/>
      <c r="BI79" s="132"/>
      <c r="BJ79" s="132"/>
      <c r="BK79" s="132"/>
      <c r="BL79" s="132"/>
      <c r="BM79" s="132"/>
      <c r="BN79" s="132"/>
      <c r="BO79" s="132"/>
      <c r="BP79" s="132"/>
      <c r="BQ79" s="132"/>
      <c r="BR79" s="132"/>
      <c r="BS79" s="132"/>
      <c r="BT79" s="132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2"/>
      <c r="CL79" s="132"/>
      <c r="CM79" s="132"/>
      <c r="CN79" s="132"/>
    </row>
    <row r="80" spans="1:92" s="135" customFormat="1" ht="14.25" customHeight="1" x14ac:dyDescent="0.25">
      <c r="A80" s="268"/>
      <c r="B80" s="286" t="s">
        <v>331</v>
      </c>
      <c r="C80" s="292"/>
      <c r="D80" s="292"/>
      <c r="E80" s="292"/>
      <c r="F80" s="289"/>
      <c r="G80" s="412"/>
      <c r="H80" s="289"/>
      <c r="I80" s="290"/>
      <c r="J80" s="289"/>
      <c r="K80" s="289"/>
      <c r="L80" s="289"/>
      <c r="M80" s="414"/>
      <c r="N80" s="523"/>
      <c r="O80" s="523"/>
      <c r="P80" s="523"/>
      <c r="Q80" s="523"/>
      <c r="R80" s="523"/>
      <c r="S80" s="523"/>
      <c r="T80" s="523"/>
      <c r="U80" s="523"/>
      <c r="V80" s="523"/>
      <c r="W80" s="523"/>
      <c r="X80" s="523"/>
      <c r="Y80" s="523"/>
      <c r="Z80" s="523"/>
      <c r="AA80" s="523"/>
      <c r="AB80" s="523"/>
      <c r="AC80" s="523"/>
      <c r="AD80" s="523"/>
      <c r="AE80" s="523"/>
      <c r="AF80" s="523"/>
      <c r="AG80" s="523"/>
      <c r="AH80" s="523"/>
      <c r="AI80" s="523"/>
      <c r="AJ80" s="523"/>
      <c r="AK80" s="523"/>
      <c r="AL80" s="523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132"/>
      <c r="BE80" s="132"/>
      <c r="BF80" s="132"/>
      <c r="BG80" s="132"/>
      <c r="BH80" s="132"/>
      <c r="BI80" s="132"/>
      <c r="BJ80" s="132"/>
      <c r="BK80" s="132"/>
      <c r="BL80" s="132"/>
      <c r="BM80" s="132"/>
      <c r="BN80" s="132"/>
      <c r="BO80" s="132"/>
      <c r="BP80" s="132"/>
      <c r="BQ80" s="132"/>
      <c r="BR80" s="132"/>
      <c r="BS80" s="132"/>
      <c r="BT80" s="132"/>
      <c r="BU80" s="132"/>
      <c r="BV80" s="132"/>
      <c r="BW80" s="132"/>
      <c r="BX80" s="132"/>
      <c r="BY80" s="132"/>
      <c r="BZ80" s="132"/>
      <c r="CA80" s="132"/>
      <c r="CB80" s="132"/>
      <c r="CC80" s="132"/>
      <c r="CD80" s="132"/>
      <c r="CE80" s="132"/>
      <c r="CF80" s="132"/>
      <c r="CG80" s="132"/>
      <c r="CH80" s="132"/>
      <c r="CI80" s="132"/>
      <c r="CJ80" s="132"/>
      <c r="CK80" s="132"/>
      <c r="CL80" s="132"/>
      <c r="CM80" s="132"/>
      <c r="CN80" s="132"/>
    </row>
    <row r="81" spans="1:92" s="135" customFormat="1" ht="14.25" customHeight="1" x14ac:dyDescent="0.25">
      <c r="A81" s="268"/>
      <c r="B81" s="286"/>
      <c r="C81" s="292"/>
      <c r="D81" s="292"/>
      <c r="E81" s="292"/>
      <c r="F81" s="289"/>
      <c r="G81" s="412"/>
      <c r="H81" s="289"/>
      <c r="I81" s="290"/>
      <c r="J81" s="289"/>
      <c r="K81" s="289"/>
      <c r="L81" s="289"/>
      <c r="M81" s="414"/>
      <c r="N81" s="523"/>
      <c r="O81" s="523"/>
      <c r="P81" s="523"/>
      <c r="Q81" s="523"/>
      <c r="R81" s="523"/>
      <c r="S81" s="523"/>
      <c r="T81" s="523"/>
      <c r="U81" s="523"/>
      <c r="V81" s="523"/>
      <c r="W81" s="523"/>
      <c r="X81" s="523"/>
      <c r="Y81" s="523"/>
      <c r="Z81" s="523"/>
      <c r="AA81" s="523"/>
      <c r="AB81" s="523"/>
      <c r="AC81" s="523"/>
      <c r="AD81" s="523"/>
      <c r="AE81" s="523"/>
      <c r="AF81" s="523"/>
      <c r="AG81" s="523"/>
      <c r="AH81" s="523"/>
      <c r="AI81" s="523"/>
      <c r="AJ81" s="523"/>
      <c r="AK81" s="523"/>
      <c r="AL81" s="523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  <c r="BD81" s="132"/>
      <c r="BE81" s="132"/>
      <c r="BF81" s="132"/>
      <c r="BG81" s="132"/>
      <c r="BH81" s="132"/>
      <c r="BI81" s="132"/>
      <c r="BJ81" s="132"/>
      <c r="BK81" s="132"/>
      <c r="BL81" s="132"/>
      <c r="BM81" s="132"/>
      <c r="BN81" s="132"/>
      <c r="BO81" s="132"/>
      <c r="BP81" s="132"/>
      <c r="BQ81" s="132"/>
      <c r="BR81" s="132"/>
      <c r="BS81" s="132"/>
      <c r="BT81" s="132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2"/>
      <c r="CL81" s="132"/>
      <c r="CM81" s="132"/>
      <c r="CN81" s="132"/>
    </row>
    <row r="82" spans="1:92" s="135" customFormat="1" ht="14.25" customHeight="1" thickBot="1" x14ac:dyDescent="0.3">
      <c r="A82" s="268">
        <v>31</v>
      </c>
      <c r="B82" s="286" t="s">
        <v>313</v>
      </c>
      <c r="C82" s="292"/>
      <c r="D82" s="292"/>
      <c r="E82" s="292"/>
      <c r="F82" s="287" t="s">
        <v>153</v>
      </c>
      <c r="G82" s="312">
        <f>ROUND(Testing!J107,2)</f>
        <v>0</v>
      </c>
      <c r="H82" s="289" t="s">
        <v>61</v>
      </c>
      <c r="I82" s="290" t="s">
        <v>154</v>
      </c>
      <c r="J82" s="287" t="str">
        <f>IF('TC 66-204 page 2'!R28&gt;0,'TC 66-204 page 2'!R28,"")</f>
        <v/>
      </c>
      <c r="K82" s="289" t="s">
        <v>155</v>
      </c>
      <c r="L82" s="287" t="s">
        <v>153</v>
      </c>
      <c r="M82" s="313" t="str">
        <f>IF(J82="","",G82*J82)</f>
        <v/>
      </c>
      <c r="N82" s="523"/>
      <c r="O82" s="523"/>
      <c r="P82" s="523"/>
      <c r="Q82" s="523"/>
      <c r="R82" s="523"/>
      <c r="S82" s="523"/>
      <c r="T82" s="523"/>
      <c r="U82" s="523"/>
      <c r="V82" s="523"/>
      <c r="W82" s="523"/>
      <c r="X82" s="523"/>
      <c r="Y82" s="523"/>
      <c r="Z82" s="523"/>
      <c r="AA82" s="523"/>
      <c r="AB82" s="523"/>
      <c r="AC82" s="523"/>
      <c r="AD82" s="523"/>
      <c r="AE82" s="523"/>
      <c r="AF82" s="523"/>
      <c r="AG82" s="523"/>
      <c r="AH82" s="523"/>
      <c r="AI82" s="523"/>
      <c r="AJ82" s="523"/>
      <c r="AK82" s="523"/>
      <c r="AL82" s="523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2"/>
      <c r="CL82" s="132"/>
      <c r="CM82" s="132"/>
      <c r="CN82" s="132"/>
    </row>
    <row r="83" spans="1:92" s="134" customFormat="1" ht="14.25" customHeight="1" x14ac:dyDescent="0.2">
      <c r="A83" s="268"/>
      <c r="B83" s="297"/>
      <c r="C83" s="297"/>
      <c r="D83" s="297"/>
      <c r="E83" s="297"/>
      <c r="F83" s="302"/>
      <c r="G83" s="414"/>
      <c r="H83" s="302"/>
      <c r="I83" s="303"/>
      <c r="J83" s="302"/>
      <c r="K83" s="302"/>
      <c r="L83" s="302"/>
      <c r="M83" s="414"/>
      <c r="N83" s="523"/>
      <c r="O83" s="523"/>
      <c r="P83" s="523"/>
      <c r="Q83" s="523"/>
      <c r="R83" s="523"/>
      <c r="S83" s="523"/>
      <c r="T83" s="523"/>
      <c r="U83" s="523"/>
      <c r="V83" s="523"/>
      <c r="W83" s="523"/>
      <c r="X83" s="523"/>
      <c r="Y83" s="523"/>
      <c r="Z83" s="523"/>
      <c r="AA83" s="523"/>
      <c r="AB83" s="523"/>
      <c r="AC83" s="523"/>
      <c r="AD83" s="523"/>
      <c r="AE83" s="523"/>
      <c r="AF83" s="523"/>
      <c r="AG83" s="523"/>
      <c r="AH83" s="523"/>
      <c r="AI83" s="523"/>
      <c r="AJ83" s="523"/>
      <c r="AK83" s="523"/>
      <c r="AL83" s="523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  <c r="BH83" s="132"/>
      <c r="BI83" s="132"/>
      <c r="BJ83" s="132"/>
      <c r="BK83" s="132"/>
      <c r="BL83" s="132"/>
      <c r="BM83" s="132"/>
      <c r="BN83" s="132"/>
      <c r="BO83" s="132"/>
      <c r="BP83" s="132"/>
      <c r="BQ83" s="132"/>
      <c r="BR83" s="132"/>
      <c r="BS83" s="132"/>
      <c r="BT83" s="132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2"/>
      <c r="CL83" s="132"/>
      <c r="CM83" s="132"/>
      <c r="CN83" s="132"/>
    </row>
    <row r="84" spans="1:92" s="135" customFormat="1" ht="14.25" customHeight="1" thickBot="1" x14ac:dyDescent="0.3">
      <c r="A84" s="268">
        <v>32</v>
      </c>
      <c r="B84" s="286" t="s">
        <v>312</v>
      </c>
      <c r="C84" s="292"/>
      <c r="D84" s="292"/>
      <c r="E84" s="292"/>
      <c r="F84" s="287" t="s">
        <v>153</v>
      </c>
      <c r="G84" s="312">
        <f>ROUND(Testing!J114,2)</f>
        <v>0</v>
      </c>
      <c r="H84" s="289" t="s">
        <v>61</v>
      </c>
      <c r="I84" s="290" t="s">
        <v>154</v>
      </c>
      <c r="J84" s="287" t="str">
        <f>IF('TC 66-204 page 2'!S28&gt;0,'TC 66-204 page 2'!S28,"")</f>
        <v/>
      </c>
      <c r="K84" s="289" t="s">
        <v>155</v>
      </c>
      <c r="L84" s="287" t="s">
        <v>153</v>
      </c>
      <c r="M84" s="313" t="str">
        <f>IF(J84="","",G84*J84)</f>
        <v/>
      </c>
      <c r="N84" s="523"/>
      <c r="O84" s="523"/>
      <c r="P84" s="523"/>
      <c r="Q84" s="523"/>
      <c r="R84" s="523"/>
      <c r="S84" s="523"/>
      <c r="T84" s="523"/>
      <c r="U84" s="523"/>
      <c r="V84" s="523"/>
      <c r="W84" s="523"/>
      <c r="X84" s="523"/>
      <c r="Y84" s="523"/>
      <c r="Z84" s="523"/>
      <c r="AA84" s="523"/>
      <c r="AB84" s="523"/>
      <c r="AC84" s="523"/>
      <c r="AD84" s="523"/>
      <c r="AE84" s="523"/>
      <c r="AF84" s="523"/>
      <c r="AG84" s="523"/>
      <c r="AH84" s="523"/>
      <c r="AI84" s="523"/>
      <c r="AJ84" s="523"/>
      <c r="AK84" s="523"/>
      <c r="AL84" s="523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  <c r="BI84" s="132"/>
      <c r="BJ84" s="132"/>
      <c r="BK84" s="132"/>
      <c r="BL84" s="132"/>
      <c r="BM84" s="132"/>
      <c r="BN84" s="132"/>
      <c r="BO84" s="132"/>
      <c r="BP84" s="132"/>
      <c r="BQ84" s="132"/>
      <c r="BR84" s="132"/>
      <c r="BS84" s="132"/>
      <c r="BT84" s="132"/>
      <c r="BU84" s="132"/>
      <c r="BV84" s="132"/>
      <c r="BW84" s="132"/>
      <c r="BX84" s="132"/>
      <c r="BY84" s="132"/>
      <c r="BZ84" s="132"/>
      <c r="CA84" s="132"/>
      <c r="CB84" s="132"/>
      <c r="CC84" s="132"/>
      <c r="CD84" s="132"/>
      <c r="CE84" s="132"/>
      <c r="CF84" s="132"/>
      <c r="CG84" s="132"/>
      <c r="CH84" s="132"/>
      <c r="CI84" s="132"/>
      <c r="CJ84" s="132"/>
      <c r="CK84" s="132"/>
      <c r="CL84" s="132"/>
      <c r="CM84" s="132"/>
      <c r="CN84" s="132"/>
    </row>
    <row r="85" spans="1:92" s="135" customFormat="1" ht="14.25" customHeight="1" x14ac:dyDescent="0.25">
      <c r="A85" s="268"/>
      <c r="B85" s="286"/>
      <c r="C85" s="292"/>
      <c r="D85" s="292"/>
      <c r="E85" s="292"/>
      <c r="F85" s="289"/>
      <c r="G85" s="412"/>
      <c r="H85" s="289"/>
      <c r="I85" s="290"/>
      <c r="J85" s="289"/>
      <c r="K85" s="289"/>
      <c r="L85" s="289"/>
      <c r="M85" s="414"/>
      <c r="N85" s="523"/>
      <c r="O85" s="523"/>
      <c r="P85" s="523"/>
      <c r="Q85" s="523"/>
      <c r="R85" s="523"/>
      <c r="S85" s="523"/>
      <c r="T85" s="523"/>
      <c r="U85" s="523"/>
      <c r="V85" s="523"/>
      <c r="W85" s="523"/>
      <c r="X85" s="523"/>
      <c r="Y85" s="523"/>
      <c r="Z85" s="523"/>
      <c r="AA85" s="523"/>
      <c r="AB85" s="523"/>
      <c r="AC85" s="523"/>
      <c r="AD85" s="523"/>
      <c r="AE85" s="523"/>
      <c r="AF85" s="523"/>
      <c r="AG85" s="523"/>
      <c r="AH85" s="523"/>
      <c r="AI85" s="523"/>
      <c r="AJ85" s="523"/>
      <c r="AK85" s="523"/>
      <c r="AL85" s="523"/>
      <c r="AM85" s="132"/>
      <c r="AN85" s="132"/>
      <c r="AO85" s="132"/>
      <c r="AP85" s="132"/>
      <c r="AQ85" s="132"/>
      <c r="AR85" s="132"/>
      <c r="AS85" s="132"/>
      <c r="AT85" s="132"/>
      <c r="AU85" s="132"/>
      <c r="AV85" s="132"/>
      <c r="AW85" s="132"/>
      <c r="AX85" s="132"/>
      <c r="AY85" s="132"/>
      <c r="AZ85" s="132"/>
      <c r="BA85" s="132"/>
      <c r="BB85" s="132"/>
      <c r="BC85" s="132"/>
      <c r="BD85" s="132"/>
      <c r="BE85" s="132"/>
      <c r="BF85" s="132"/>
      <c r="BG85" s="132"/>
      <c r="BH85" s="132"/>
      <c r="BI85" s="132"/>
      <c r="BJ85" s="132"/>
      <c r="BK85" s="132"/>
      <c r="BL85" s="132"/>
      <c r="BM85" s="132"/>
      <c r="BN85" s="132"/>
      <c r="BO85" s="132"/>
      <c r="BP85" s="132"/>
      <c r="BQ85" s="132"/>
      <c r="BR85" s="132"/>
      <c r="BS85" s="132"/>
      <c r="BT85" s="132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2"/>
      <c r="CL85" s="132"/>
      <c r="CM85" s="132"/>
      <c r="CN85" s="132"/>
    </row>
    <row r="86" spans="1:92" s="132" customFormat="1" ht="14.25" customHeight="1" thickBot="1" x14ac:dyDescent="0.3">
      <c r="A86" s="268">
        <v>33</v>
      </c>
      <c r="B86" s="286" t="s">
        <v>311</v>
      </c>
      <c r="C86" s="292"/>
      <c r="D86" s="292"/>
      <c r="E86" s="292"/>
      <c r="F86" s="287" t="s">
        <v>153</v>
      </c>
      <c r="G86" s="312">
        <f>ROUND(Testing!J121,2)</f>
        <v>0</v>
      </c>
      <c r="H86" s="289" t="s">
        <v>61</v>
      </c>
      <c r="I86" s="290" t="s">
        <v>154</v>
      </c>
      <c r="J86" s="287" t="str">
        <f>IF('TC 66-204 page 2'!T28&gt;0,'TC 66-204 page 2'!T28,"")</f>
        <v/>
      </c>
      <c r="K86" s="289" t="s">
        <v>155</v>
      </c>
      <c r="L86" s="287" t="s">
        <v>153</v>
      </c>
      <c r="M86" s="313" t="str">
        <f>IF(J86="","",G86*J86)</f>
        <v/>
      </c>
      <c r="N86" s="523"/>
      <c r="O86" s="523"/>
      <c r="P86" s="523"/>
      <c r="Q86" s="523"/>
      <c r="R86" s="523"/>
      <c r="S86" s="523"/>
      <c r="T86" s="523"/>
      <c r="U86" s="523"/>
      <c r="V86" s="523"/>
      <c r="W86" s="523"/>
      <c r="X86" s="523"/>
      <c r="Y86" s="523"/>
      <c r="Z86" s="523"/>
      <c r="AA86" s="523"/>
      <c r="AB86" s="523"/>
      <c r="AC86" s="523"/>
      <c r="AD86" s="523"/>
      <c r="AE86" s="523"/>
      <c r="AF86" s="523"/>
      <c r="AG86" s="523"/>
      <c r="AH86" s="523"/>
      <c r="AI86" s="523"/>
      <c r="AJ86" s="523"/>
      <c r="AK86" s="523"/>
      <c r="AL86" s="523"/>
    </row>
    <row r="87" spans="1:92" s="132" customFormat="1" ht="14.25" customHeight="1" x14ac:dyDescent="0.25">
      <c r="A87" s="268"/>
      <c r="B87" s="286" t="s">
        <v>330</v>
      </c>
      <c r="C87" s="292"/>
      <c r="D87" s="292"/>
      <c r="E87" s="292"/>
      <c r="F87" s="289"/>
      <c r="G87" s="412"/>
      <c r="H87" s="289"/>
      <c r="I87" s="290"/>
      <c r="J87" s="289"/>
      <c r="K87" s="289"/>
      <c r="L87" s="289"/>
      <c r="M87" s="414"/>
      <c r="N87" s="523"/>
      <c r="O87" s="523"/>
      <c r="P87" s="523"/>
      <c r="Q87" s="523"/>
      <c r="R87" s="523"/>
      <c r="S87" s="523"/>
      <c r="T87" s="523"/>
      <c r="U87" s="523"/>
      <c r="V87" s="523"/>
      <c r="W87" s="523"/>
      <c r="X87" s="523"/>
      <c r="Y87" s="523"/>
      <c r="Z87" s="523"/>
      <c r="AA87" s="523"/>
      <c r="AB87" s="523"/>
      <c r="AC87" s="523"/>
      <c r="AD87" s="523"/>
      <c r="AE87" s="523"/>
      <c r="AF87" s="523"/>
      <c r="AG87" s="523"/>
      <c r="AH87" s="523"/>
      <c r="AI87" s="523"/>
      <c r="AJ87" s="523"/>
      <c r="AK87" s="523"/>
      <c r="AL87" s="523"/>
    </row>
    <row r="88" spans="1:92" s="132" customFormat="1" ht="14.25" customHeight="1" x14ac:dyDescent="0.25">
      <c r="A88" s="268"/>
      <c r="B88" s="286"/>
      <c r="C88" s="292"/>
      <c r="D88" s="292"/>
      <c r="E88" s="292"/>
      <c r="F88" s="289"/>
      <c r="G88" s="412"/>
      <c r="H88" s="289"/>
      <c r="I88" s="290"/>
      <c r="J88" s="289"/>
      <c r="K88" s="289"/>
      <c r="L88" s="289"/>
      <c r="M88" s="414"/>
      <c r="N88" s="523"/>
      <c r="O88" s="523"/>
      <c r="P88" s="523"/>
      <c r="Q88" s="523"/>
      <c r="R88" s="523"/>
      <c r="S88" s="523"/>
      <c r="T88" s="523"/>
      <c r="U88" s="523"/>
      <c r="V88" s="523"/>
      <c r="W88" s="523"/>
      <c r="X88" s="523"/>
      <c r="Y88" s="523"/>
      <c r="Z88" s="523"/>
      <c r="AA88" s="523"/>
      <c r="AB88" s="523"/>
      <c r="AC88" s="523"/>
      <c r="AD88" s="523"/>
      <c r="AE88" s="523"/>
      <c r="AF88" s="523"/>
      <c r="AG88" s="523"/>
      <c r="AH88" s="523"/>
      <c r="AI88" s="523"/>
      <c r="AJ88" s="523"/>
      <c r="AK88" s="523"/>
      <c r="AL88" s="523"/>
    </row>
    <row r="89" spans="1:92" s="134" customFormat="1" ht="14.25" customHeight="1" thickBot="1" x14ac:dyDescent="0.3">
      <c r="A89" s="268">
        <v>34</v>
      </c>
      <c r="B89" s="286" t="s">
        <v>310</v>
      </c>
      <c r="C89" s="292"/>
      <c r="D89" s="292"/>
      <c r="E89" s="292"/>
      <c r="F89" s="287" t="s">
        <v>153</v>
      </c>
      <c r="G89" s="312">
        <f>ROUND(Testing!J128,2)</f>
        <v>0</v>
      </c>
      <c r="H89" s="289" t="s">
        <v>61</v>
      </c>
      <c r="I89" s="290" t="s">
        <v>154</v>
      </c>
      <c r="J89" s="287" t="str">
        <f>IF('TC 66-204 page 3'!D28&gt;0,'TC 66-204 page 3'!D28,"")</f>
        <v/>
      </c>
      <c r="K89" s="289" t="s">
        <v>155</v>
      </c>
      <c r="L89" s="287" t="s">
        <v>153</v>
      </c>
      <c r="M89" s="313" t="str">
        <f>IF(J89="","",G89*J89)</f>
        <v/>
      </c>
      <c r="N89" s="523"/>
      <c r="O89" s="523"/>
      <c r="P89" s="523"/>
      <c r="Q89" s="523"/>
      <c r="R89" s="523"/>
      <c r="S89" s="523"/>
      <c r="T89" s="523"/>
      <c r="U89" s="523"/>
      <c r="V89" s="523"/>
      <c r="W89" s="523"/>
      <c r="X89" s="523"/>
      <c r="Y89" s="523"/>
      <c r="Z89" s="523"/>
      <c r="AA89" s="523"/>
      <c r="AB89" s="523"/>
      <c r="AC89" s="523"/>
      <c r="AD89" s="523"/>
      <c r="AE89" s="523"/>
      <c r="AF89" s="523"/>
      <c r="AG89" s="523"/>
      <c r="AH89" s="523"/>
      <c r="AI89" s="523"/>
      <c r="AJ89" s="523"/>
      <c r="AK89" s="523"/>
      <c r="AL89" s="523"/>
      <c r="AM89" s="132"/>
      <c r="AN89" s="132"/>
      <c r="AO89" s="132"/>
      <c r="AP89" s="132"/>
      <c r="AQ89" s="132"/>
      <c r="AR89" s="132"/>
      <c r="AS89" s="132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  <c r="BD89" s="132"/>
      <c r="BE89" s="132"/>
      <c r="BF89" s="132"/>
      <c r="BG89" s="132"/>
      <c r="BH89" s="132"/>
      <c r="BI89" s="132"/>
      <c r="BJ89" s="132"/>
      <c r="BK89" s="132"/>
      <c r="BL89" s="132"/>
      <c r="BM89" s="132"/>
      <c r="BN89" s="132"/>
      <c r="BO89" s="132"/>
      <c r="BP89" s="132"/>
      <c r="BQ89" s="132"/>
      <c r="BR89" s="132"/>
      <c r="BS89" s="132"/>
      <c r="BT89" s="132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2"/>
      <c r="CL89" s="132"/>
      <c r="CM89" s="132"/>
      <c r="CN89" s="132"/>
    </row>
    <row r="90" spans="1:92" s="134" customFormat="1" ht="14.25" customHeight="1" x14ac:dyDescent="0.25">
      <c r="A90" s="268"/>
      <c r="B90" s="286" t="s">
        <v>330</v>
      </c>
      <c r="C90" s="292"/>
      <c r="D90" s="292"/>
      <c r="E90" s="292"/>
      <c r="F90" s="302"/>
      <c r="G90" s="414"/>
      <c r="H90" s="289"/>
      <c r="I90" s="290"/>
      <c r="J90" s="289"/>
      <c r="K90" s="289"/>
      <c r="L90" s="289"/>
      <c r="M90" s="310"/>
      <c r="N90" s="523"/>
      <c r="O90" s="523"/>
      <c r="P90" s="523"/>
      <c r="Q90" s="523"/>
      <c r="R90" s="523"/>
      <c r="S90" s="523"/>
      <c r="T90" s="523"/>
      <c r="U90" s="523"/>
      <c r="V90" s="523"/>
      <c r="W90" s="523"/>
      <c r="X90" s="523"/>
      <c r="Y90" s="523"/>
      <c r="Z90" s="523"/>
      <c r="AA90" s="523"/>
      <c r="AB90" s="523"/>
      <c r="AC90" s="523"/>
      <c r="AD90" s="523"/>
      <c r="AE90" s="523"/>
      <c r="AF90" s="523"/>
      <c r="AG90" s="523"/>
      <c r="AH90" s="523"/>
      <c r="AI90" s="523"/>
      <c r="AJ90" s="523"/>
      <c r="AK90" s="523"/>
      <c r="AL90" s="523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32"/>
      <c r="BD90" s="132"/>
      <c r="BE90" s="132"/>
      <c r="BF90" s="132"/>
      <c r="BG90" s="132"/>
      <c r="BH90" s="132"/>
      <c r="BI90" s="132"/>
      <c r="BJ90" s="132"/>
      <c r="BK90" s="132"/>
      <c r="BL90" s="132"/>
      <c r="BM90" s="132"/>
      <c r="BN90" s="132"/>
      <c r="BO90" s="132"/>
      <c r="BP90" s="132"/>
      <c r="BQ90" s="132"/>
      <c r="BR90" s="132"/>
      <c r="BS90" s="132"/>
      <c r="BT90" s="132"/>
      <c r="BU90" s="132"/>
      <c r="BV90" s="132"/>
      <c r="BW90" s="132"/>
      <c r="BX90" s="132"/>
      <c r="BY90" s="132"/>
      <c r="BZ90" s="132"/>
      <c r="CA90" s="132"/>
      <c r="CB90" s="132"/>
      <c r="CC90" s="132"/>
      <c r="CD90" s="132"/>
      <c r="CE90" s="132"/>
      <c r="CF90" s="132"/>
      <c r="CG90" s="132"/>
      <c r="CH90" s="132"/>
      <c r="CI90" s="132"/>
      <c r="CJ90" s="132"/>
      <c r="CK90" s="132"/>
      <c r="CL90" s="132"/>
      <c r="CM90" s="132"/>
      <c r="CN90" s="132"/>
    </row>
    <row r="91" spans="1:92" s="134" customFormat="1" ht="14.25" customHeight="1" x14ac:dyDescent="0.25">
      <c r="A91" s="268"/>
      <c r="B91" s="286"/>
      <c r="C91" s="292"/>
      <c r="D91" s="292"/>
      <c r="E91" s="292"/>
      <c r="F91" s="302"/>
      <c r="G91" s="414"/>
      <c r="H91" s="289"/>
      <c r="I91" s="290"/>
      <c r="J91" s="289"/>
      <c r="K91" s="289"/>
      <c r="L91" s="289"/>
      <c r="M91" s="310"/>
      <c r="N91" s="523"/>
      <c r="O91" s="523"/>
      <c r="P91" s="523"/>
      <c r="Q91" s="523"/>
      <c r="R91" s="523"/>
      <c r="S91" s="523"/>
      <c r="T91" s="523"/>
      <c r="U91" s="523"/>
      <c r="V91" s="523"/>
      <c r="W91" s="523"/>
      <c r="X91" s="523"/>
      <c r="Y91" s="523"/>
      <c r="Z91" s="523"/>
      <c r="AA91" s="523"/>
      <c r="AB91" s="523"/>
      <c r="AC91" s="523"/>
      <c r="AD91" s="523"/>
      <c r="AE91" s="523"/>
      <c r="AF91" s="523"/>
      <c r="AG91" s="523"/>
      <c r="AH91" s="523"/>
      <c r="AI91" s="523"/>
      <c r="AJ91" s="523"/>
      <c r="AK91" s="523"/>
      <c r="AL91" s="523"/>
      <c r="AM91" s="132"/>
      <c r="AN91" s="132"/>
      <c r="AO91" s="132"/>
      <c r="AP91" s="132"/>
      <c r="AQ91" s="132"/>
      <c r="AR91" s="132"/>
      <c r="AS91" s="132"/>
      <c r="AT91" s="132"/>
      <c r="AU91" s="132"/>
      <c r="AV91" s="132"/>
      <c r="AW91" s="132"/>
      <c r="AX91" s="132"/>
      <c r="AY91" s="132"/>
      <c r="AZ91" s="132"/>
      <c r="BA91" s="132"/>
      <c r="BB91" s="132"/>
      <c r="BC91" s="132"/>
      <c r="BD91" s="132"/>
      <c r="BE91" s="132"/>
      <c r="BF91" s="132"/>
      <c r="BG91" s="132"/>
      <c r="BH91" s="132"/>
      <c r="BI91" s="132"/>
      <c r="BJ91" s="132"/>
      <c r="BK91" s="132"/>
      <c r="BL91" s="132"/>
      <c r="BM91" s="132"/>
      <c r="BN91" s="132"/>
      <c r="BO91" s="132"/>
      <c r="BP91" s="132"/>
      <c r="BQ91" s="132"/>
      <c r="BR91" s="132"/>
      <c r="BS91" s="132"/>
      <c r="BT91" s="132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2"/>
      <c r="CL91" s="132"/>
      <c r="CM91" s="132"/>
      <c r="CN91" s="132"/>
    </row>
    <row r="92" spans="1:92" s="134" customFormat="1" ht="14.25" customHeight="1" thickBot="1" x14ac:dyDescent="0.3">
      <c r="A92" s="268">
        <v>35</v>
      </c>
      <c r="B92" s="286" t="s">
        <v>309</v>
      </c>
      <c r="C92" s="292"/>
      <c r="D92" s="292"/>
      <c r="E92" s="292"/>
      <c r="F92" s="287" t="s">
        <v>153</v>
      </c>
      <c r="G92" s="312">
        <f>ROUND(Testing!J135,2)</f>
        <v>0</v>
      </c>
      <c r="H92" s="289" t="s">
        <v>61</v>
      </c>
      <c r="I92" s="290" t="s">
        <v>154</v>
      </c>
      <c r="J92" s="287" t="str">
        <f>IF('TC 66-204 page 3'!E28&gt;0,'TC 66-204 page 3'!E28,"")</f>
        <v/>
      </c>
      <c r="K92" s="289" t="s">
        <v>155</v>
      </c>
      <c r="L92" s="287" t="s">
        <v>153</v>
      </c>
      <c r="M92" s="313" t="str">
        <f>IF(J92="","",G92*J92)</f>
        <v/>
      </c>
      <c r="N92" s="523"/>
      <c r="O92" s="523"/>
      <c r="P92" s="523"/>
      <c r="Q92" s="523"/>
      <c r="R92" s="523"/>
      <c r="S92" s="523"/>
      <c r="T92" s="523"/>
      <c r="U92" s="523"/>
      <c r="V92" s="523"/>
      <c r="W92" s="523"/>
      <c r="X92" s="523"/>
      <c r="Y92" s="523"/>
      <c r="Z92" s="523"/>
      <c r="AA92" s="523"/>
      <c r="AB92" s="523"/>
      <c r="AC92" s="523"/>
      <c r="AD92" s="523"/>
      <c r="AE92" s="523"/>
      <c r="AF92" s="523"/>
      <c r="AG92" s="523"/>
      <c r="AH92" s="523"/>
      <c r="AI92" s="523"/>
      <c r="AJ92" s="523"/>
      <c r="AK92" s="523"/>
      <c r="AL92" s="523"/>
      <c r="AM92" s="132"/>
      <c r="AN92" s="132"/>
      <c r="AO92" s="132"/>
      <c r="AP92" s="132"/>
      <c r="AQ92" s="132"/>
      <c r="AR92" s="132"/>
      <c r="AS92" s="132"/>
      <c r="AT92" s="132"/>
      <c r="AU92" s="132"/>
      <c r="AV92" s="132"/>
      <c r="AW92" s="132"/>
      <c r="AX92" s="132"/>
      <c r="AY92" s="132"/>
      <c r="AZ92" s="132"/>
      <c r="BA92" s="132"/>
      <c r="BB92" s="132"/>
      <c r="BC92" s="132"/>
      <c r="BD92" s="132"/>
      <c r="BE92" s="132"/>
      <c r="BF92" s="132"/>
      <c r="BG92" s="132"/>
      <c r="BH92" s="132"/>
      <c r="BI92" s="132"/>
      <c r="BJ92" s="132"/>
      <c r="BK92" s="132"/>
      <c r="BL92" s="132"/>
      <c r="BM92" s="132"/>
      <c r="BN92" s="132"/>
      <c r="BO92" s="132"/>
      <c r="BP92" s="132"/>
      <c r="BQ92" s="132"/>
      <c r="BR92" s="132"/>
      <c r="BS92" s="132"/>
      <c r="BT92" s="132"/>
      <c r="BU92" s="132"/>
      <c r="BV92" s="132"/>
      <c r="BW92" s="132"/>
      <c r="BX92" s="132"/>
      <c r="BY92" s="132"/>
      <c r="BZ92" s="132"/>
      <c r="CA92" s="132"/>
      <c r="CB92" s="132"/>
      <c r="CC92" s="132"/>
      <c r="CD92" s="132"/>
      <c r="CE92" s="132"/>
      <c r="CF92" s="132"/>
      <c r="CG92" s="132"/>
      <c r="CH92" s="132"/>
      <c r="CI92" s="132"/>
      <c r="CJ92" s="132"/>
      <c r="CK92" s="132"/>
      <c r="CL92" s="132"/>
      <c r="CM92" s="132"/>
      <c r="CN92" s="132"/>
    </row>
    <row r="93" spans="1:92" s="134" customFormat="1" ht="14.25" customHeight="1" x14ac:dyDescent="0.25">
      <c r="A93" s="268"/>
      <c r="B93" s="286"/>
      <c r="C93" s="292"/>
      <c r="D93" s="292"/>
      <c r="E93" s="292"/>
      <c r="F93" s="289"/>
      <c r="G93" s="412"/>
      <c r="H93" s="289"/>
      <c r="I93" s="290"/>
      <c r="J93" s="289"/>
      <c r="K93" s="289"/>
      <c r="L93" s="289"/>
      <c r="M93" s="310"/>
      <c r="N93" s="523"/>
      <c r="O93" s="523"/>
      <c r="P93" s="523"/>
      <c r="Q93" s="523"/>
      <c r="R93" s="523"/>
      <c r="S93" s="523"/>
      <c r="T93" s="523"/>
      <c r="U93" s="523"/>
      <c r="V93" s="523"/>
      <c r="W93" s="523"/>
      <c r="X93" s="523"/>
      <c r="Y93" s="523"/>
      <c r="Z93" s="523"/>
      <c r="AA93" s="523"/>
      <c r="AB93" s="523"/>
      <c r="AC93" s="523"/>
      <c r="AD93" s="523"/>
      <c r="AE93" s="523"/>
      <c r="AF93" s="523"/>
      <c r="AG93" s="523"/>
      <c r="AH93" s="523"/>
      <c r="AI93" s="523"/>
      <c r="AJ93" s="523"/>
      <c r="AK93" s="523"/>
      <c r="AL93" s="523"/>
      <c r="AM93" s="132"/>
      <c r="AN93" s="132"/>
      <c r="AO93" s="132"/>
      <c r="AP93" s="132"/>
      <c r="AQ93" s="132"/>
      <c r="AR93" s="132"/>
      <c r="AS93" s="132"/>
      <c r="AT93" s="132"/>
      <c r="AU93" s="132"/>
      <c r="AV93" s="132"/>
      <c r="AW93" s="132"/>
      <c r="AX93" s="132"/>
      <c r="AY93" s="132"/>
      <c r="AZ93" s="132"/>
      <c r="BA93" s="132"/>
      <c r="BB93" s="132"/>
      <c r="BC93" s="132"/>
      <c r="BD93" s="132"/>
      <c r="BE93" s="132"/>
      <c r="BF93" s="132"/>
      <c r="BG93" s="132"/>
      <c r="BH93" s="132"/>
      <c r="BI93" s="132"/>
      <c r="BJ93" s="132"/>
      <c r="BK93" s="132"/>
      <c r="BL93" s="132"/>
      <c r="BM93" s="132"/>
      <c r="BN93" s="132"/>
      <c r="BO93" s="132"/>
      <c r="BP93" s="132"/>
      <c r="BQ93" s="132"/>
      <c r="BR93" s="132"/>
      <c r="BS93" s="132"/>
      <c r="BT93" s="132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2"/>
      <c r="CL93" s="132"/>
      <c r="CM93" s="132"/>
      <c r="CN93" s="132"/>
    </row>
    <row r="94" spans="1:92" s="134" customFormat="1" ht="14.25" customHeight="1" thickBot="1" x14ac:dyDescent="0.3">
      <c r="A94" s="268">
        <v>36</v>
      </c>
      <c r="B94" s="295" t="s">
        <v>308</v>
      </c>
      <c r="C94" s="295"/>
      <c r="D94" s="295"/>
      <c r="E94" s="297"/>
      <c r="F94" s="287" t="s">
        <v>153</v>
      </c>
      <c r="G94" s="312">
        <f>ROUND(Testing!J143,2)</f>
        <v>0</v>
      </c>
      <c r="H94" s="289" t="s">
        <v>60</v>
      </c>
      <c r="I94" s="290" t="s">
        <v>154</v>
      </c>
      <c r="J94" s="287" t="str">
        <f>IF('TC 66-204 page 3'!F28&gt;0,'TC 66-204 page 3'!F28,"")</f>
        <v/>
      </c>
      <c r="K94" s="289" t="s">
        <v>155</v>
      </c>
      <c r="L94" s="287" t="s">
        <v>153</v>
      </c>
      <c r="M94" s="313" t="str">
        <f>IF(J94="","",G94*J94)</f>
        <v/>
      </c>
      <c r="N94" s="523"/>
      <c r="O94" s="523"/>
      <c r="P94" s="523"/>
      <c r="Q94" s="523"/>
      <c r="R94" s="523"/>
      <c r="S94" s="523"/>
      <c r="T94" s="523"/>
      <c r="U94" s="523"/>
      <c r="V94" s="523"/>
      <c r="W94" s="523"/>
      <c r="X94" s="523"/>
      <c r="Y94" s="523"/>
      <c r="Z94" s="523"/>
      <c r="AA94" s="523"/>
      <c r="AB94" s="523"/>
      <c r="AC94" s="523"/>
      <c r="AD94" s="523"/>
      <c r="AE94" s="523"/>
      <c r="AF94" s="523"/>
      <c r="AG94" s="523"/>
      <c r="AH94" s="523"/>
      <c r="AI94" s="523"/>
      <c r="AJ94" s="523"/>
      <c r="AK94" s="523"/>
      <c r="AL94" s="523"/>
      <c r="AM94" s="132"/>
      <c r="AN94" s="132"/>
      <c r="AO94" s="132"/>
      <c r="AP94" s="132"/>
      <c r="AQ94" s="132"/>
      <c r="AR94" s="132"/>
      <c r="AS94" s="132"/>
      <c r="AT94" s="132"/>
      <c r="AU94" s="132"/>
      <c r="AV94" s="132"/>
      <c r="AW94" s="132"/>
      <c r="AX94" s="132"/>
      <c r="AY94" s="132"/>
      <c r="AZ94" s="132"/>
      <c r="BA94" s="132"/>
      <c r="BB94" s="132"/>
      <c r="BC94" s="132"/>
      <c r="BD94" s="132"/>
      <c r="BE94" s="132"/>
      <c r="BF94" s="132"/>
      <c r="BG94" s="132"/>
      <c r="BH94" s="132"/>
      <c r="BI94" s="132"/>
      <c r="BJ94" s="132"/>
      <c r="BK94" s="132"/>
      <c r="BL94" s="132"/>
      <c r="BM94" s="132"/>
      <c r="BN94" s="132"/>
      <c r="BO94" s="132"/>
      <c r="BP94" s="132"/>
      <c r="BQ94" s="132"/>
      <c r="BR94" s="132"/>
      <c r="BS94" s="132"/>
      <c r="BT94" s="132"/>
      <c r="BU94" s="132"/>
      <c r="BV94" s="132"/>
      <c r="BW94" s="132"/>
      <c r="BX94" s="132"/>
      <c r="BY94" s="132"/>
      <c r="BZ94" s="132"/>
      <c r="CA94" s="132"/>
      <c r="CB94" s="132"/>
      <c r="CC94" s="132"/>
      <c r="CD94" s="132"/>
      <c r="CE94" s="132"/>
      <c r="CF94" s="132"/>
      <c r="CG94" s="132"/>
      <c r="CH94" s="132"/>
      <c r="CI94" s="132"/>
      <c r="CJ94" s="132"/>
      <c r="CK94" s="132"/>
      <c r="CL94" s="132"/>
      <c r="CM94" s="132"/>
      <c r="CN94" s="132"/>
    </row>
    <row r="95" spans="1:92" s="134" customFormat="1" ht="14.25" customHeight="1" x14ac:dyDescent="0.25">
      <c r="A95" s="268"/>
      <c r="B95" s="286" t="s">
        <v>329</v>
      </c>
      <c r="C95" s="292"/>
      <c r="D95" s="292"/>
      <c r="E95" s="292"/>
      <c r="F95" s="302"/>
      <c r="G95" s="414"/>
      <c r="H95" s="302"/>
      <c r="I95" s="303"/>
      <c r="J95" s="302"/>
      <c r="K95" s="302"/>
      <c r="L95" s="302"/>
      <c r="M95" s="414"/>
      <c r="N95" s="523"/>
      <c r="O95" s="523"/>
      <c r="P95" s="523"/>
      <c r="Q95" s="523"/>
      <c r="R95" s="523"/>
      <c r="S95" s="523"/>
      <c r="T95" s="523"/>
      <c r="U95" s="523"/>
      <c r="V95" s="523"/>
      <c r="W95" s="523"/>
      <c r="X95" s="523"/>
      <c r="Y95" s="523"/>
      <c r="Z95" s="523"/>
      <c r="AA95" s="523"/>
      <c r="AB95" s="523"/>
      <c r="AC95" s="523"/>
      <c r="AD95" s="523"/>
      <c r="AE95" s="523"/>
      <c r="AF95" s="523"/>
      <c r="AG95" s="523"/>
      <c r="AH95" s="523"/>
      <c r="AI95" s="523"/>
      <c r="AJ95" s="523"/>
      <c r="AK95" s="523"/>
      <c r="AL95" s="523"/>
      <c r="AM95" s="132"/>
      <c r="AN95" s="132"/>
      <c r="AO95" s="132"/>
      <c r="AP95" s="132"/>
      <c r="AQ95" s="132"/>
      <c r="AR95" s="132"/>
      <c r="AS95" s="132"/>
      <c r="AT95" s="132"/>
      <c r="AU95" s="132"/>
      <c r="AV95" s="132"/>
      <c r="AW95" s="132"/>
      <c r="AX95" s="132"/>
      <c r="AY95" s="132"/>
      <c r="AZ95" s="132"/>
      <c r="BA95" s="132"/>
      <c r="BB95" s="132"/>
      <c r="BC95" s="132"/>
      <c r="BD95" s="132"/>
      <c r="BE95" s="132"/>
      <c r="BF95" s="132"/>
      <c r="BG95" s="132"/>
      <c r="BH95" s="132"/>
      <c r="BI95" s="132"/>
      <c r="BJ95" s="132"/>
      <c r="BK95" s="132"/>
      <c r="BL95" s="132"/>
      <c r="BM95" s="132"/>
      <c r="BN95" s="132"/>
      <c r="BO95" s="132"/>
      <c r="BP95" s="132"/>
      <c r="BQ95" s="132"/>
      <c r="BR95" s="132"/>
      <c r="BS95" s="132"/>
      <c r="BT95" s="132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2"/>
      <c r="CL95" s="132"/>
      <c r="CM95" s="132"/>
      <c r="CN95" s="132"/>
    </row>
    <row r="96" spans="1:92" s="134" customFormat="1" ht="14.25" customHeight="1" x14ac:dyDescent="0.25">
      <c r="A96" s="268"/>
      <c r="B96" s="286"/>
      <c r="C96" s="292"/>
      <c r="D96" s="292"/>
      <c r="E96" s="292"/>
      <c r="F96" s="302"/>
      <c r="G96" s="414"/>
      <c r="H96" s="302"/>
      <c r="I96" s="303"/>
      <c r="J96" s="302"/>
      <c r="K96" s="302"/>
      <c r="L96" s="302"/>
      <c r="M96" s="414"/>
      <c r="N96" s="523"/>
      <c r="O96" s="523"/>
      <c r="P96" s="523"/>
      <c r="Q96" s="523"/>
      <c r="R96" s="523"/>
      <c r="S96" s="523"/>
      <c r="T96" s="523"/>
      <c r="U96" s="523"/>
      <c r="V96" s="523"/>
      <c r="W96" s="523"/>
      <c r="X96" s="523"/>
      <c r="Y96" s="523"/>
      <c r="Z96" s="523"/>
      <c r="AA96" s="523"/>
      <c r="AB96" s="523"/>
      <c r="AC96" s="523"/>
      <c r="AD96" s="523"/>
      <c r="AE96" s="523"/>
      <c r="AF96" s="523"/>
      <c r="AG96" s="523"/>
      <c r="AH96" s="523"/>
      <c r="AI96" s="523"/>
      <c r="AJ96" s="523"/>
      <c r="AK96" s="523"/>
      <c r="AL96" s="523"/>
      <c r="AM96" s="132"/>
      <c r="AN96" s="132"/>
      <c r="AO96" s="132"/>
      <c r="AP96" s="132"/>
      <c r="AQ96" s="132"/>
      <c r="AR96" s="132"/>
      <c r="AS96" s="132"/>
      <c r="AT96" s="132"/>
      <c r="AU96" s="132"/>
      <c r="AV96" s="132"/>
      <c r="AW96" s="132"/>
      <c r="AX96" s="132"/>
      <c r="AY96" s="132"/>
      <c r="AZ96" s="132"/>
      <c r="BA96" s="132"/>
      <c r="BB96" s="132"/>
      <c r="BC96" s="132"/>
      <c r="BD96" s="132"/>
      <c r="BE96" s="132"/>
      <c r="BF96" s="132"/>
      <c r="BG96" s="132"/>
      <c r="BH96" s="132"/>
      <c r="BI96" s="132"/>
      <c r="BJ96" s="132"/>
      <c r="BK96" s="132"/>
      <c r="BL96" s="132"/>
      <c r="BM96" s="132"/>
      <c r="BN96" s="132"/>
      <c r="BO96" s="132"/>
      <c r="BP96" s="132"/>
      <c r="BQ96" s="132"/>
      <c r="BR96" s="132"/>
      <c r="BS96" s="132"/>
      <c r="BT96" s="132"/>
      <c r="BU96" s="132"/>
      <c r="BV96" s="132"/>
      <c r="BW96" s="132"/>
      <c r="BX96" s="132"/>
      <c r="BY96" s="132"/>
      <c r="BZ96" s="132"/>
      <c r="CA96" s="132"/>
      <c r="CB96" s="132"/>
      <c r="CC96" s="132"/>
      <c r="CD96" s="132"/>
      <c r="CE96" s="132"/>
      <c r="CF96" s="132"/>
      <c r="CG96" s="132"/>
      <c r="CH96" s="132"/>
      <c r="CI96" s="132"/>
      <c r="CJ96" s="132"/>
      <c r="CK96" s="132"/>
      <c r="CL96" s="132"/>
      <c r="CM96" s="132"/>
      <c r="CN96" s="132"/>
    </row>
    <row r="97" spans="1:92" s="134" customFormat="1" ht="14.25" customHeight="1" thickBot="1" x14ac:dyDescent="0.3">
      <c r="A97" s="268">
        <v>37</v>
      </c>
      <c r="B97" s="286" t="s">
        <v>307</v>
      </c>
      <c r="C97" s="292"/>
      <c r="D97" s="292"/>
      <c r="E97" s="292"/>
      <c r="F97" s="287" t="s">
        <v>153</v>
      </c>
      <c r="G97" s="312">
        <f>ROUND(Testing!J150,2)</f>
        <v>0</v>
      </c>
      <c r="H97" s="289" t="s">
        <v>61</v>
      </c>
      <c r="I97" s="290" t="s">
        <v>154</v>
      </c>
      <c r="J97" s="287" t="str">
        <f>IF('TC 66-204 page 3'!G28&gt;0,'TC 66-204 page 3'!G28,"")</f>
        <v/>
      </c>
      <c r="K97" s="289" t="s">
        <v>155</v>
      </c>
      <c r="L97" s="287" t="s">
        <v>153</v>
      </c>
      <c r="M97" s="313" t="str">
        <f>IF(J97="","",G97*J97)</f>
        <v/>
      </c>
      <c r="N97" s="523"/>
      <c r="O97" s="523"/>
      <c r="P97" s="523"/>
      <c r="Q97" s="523"/>
      <c r="R97" s="523"/>
      <c r="S97" s="523"/>
      <c r="T97" s="523"/>
      <c r="U97" s="523"/>
      <c r="V97" s="523"/>
      <c r="W97" s="523"/>
      <c r="X97" s="523"/>
      <c r="Y97" s="523"/>
      <c r="Z97" s="523"/>
      <c r="AA97" s="523"/>
      <c r="AB97" s="523"/>
      <c r="AC97" s="523"/>
      <c r="AD97" s="523"/>
      <c r="AE97" s="523"/>
      <c r="AF97" s="523"/>
      <c r="AG97" s="523"/>
      <c r="AH97" s="523"/>
      <c r="AI97" s="523"/>
      <c r="AJ97" s="523"/>
      <c r="AK97" s="523"/>
      <c r="AL97" s="523"/>
      <c r="AM97" s="132"/>
      <c r="AN97" s="132"/>
      <c r="AO97" s="132"/>
      <c r="AP97" s="132"/>
      <c r="AQ97" s="132"/>
      <c r="AR97" s="132"/>
      <c r="AS97" s="132"/>
      <c r="AT97" s="132"/>
      <c r="AU97" s="132"/>
      <c r="AV97" s="132"/>
      <c r="AW97" s="132"/>
      <c r="AX97" s="132"/>
      <c r="AY97" s="132"/>
      <c r="AZ97" s="132"/>
      <c r="BA97" s="132"/>
      <c r="BB97" s="132"/>
      <c r="BC97" s="132"/>
      <c r="BD97" s="132"/>
      <c r="BE97" s="132"/>
      <c r="BF97" s="132"/>
      <c r="BG97" s="132"/>
      <c r="BH97" s="132"/>
      <c r="BI97" s="132"/>
      <c r="BJ97" s="132"/>
      <c r="BK97" s="132"/>
      <c r="BL97" s="132"/>
      <c r="BM97" s="132"/>
      <c r="BN97" s="132"/>
      <c r="BO97" s="132"/>
      <c r="BP97" s="132"/>
      <c r="BQ97" s="132"/>
      <c r="BR97" s="132"/>
      <c r="BS97" s="132"/>
      <c r="BT97" s="132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2"/>
      <c r="CL97" s="132"/>
      <c r="CM97" s="132"/>
      <c r="CN97" s="132"/>
    </row>
    <row r="98" spans="1:92" s="134" customFormat="1" ht="14.25" customHeight="1" x14ac:dyDescent="0.25">
      <c r="A98" s="268"/>
      <c r="B98" s="286"/>
      <c r="C98" s="292"/>
      <c r="D98" s="292"/>
      <c r="E98" s="292"/>
      <c r="F98" s="289"/>
      <c r="G98" s="412"/>
      <c r="H98" s="289"/>
      <c r="I98" s="290"/>
      <c r="J98" s="289"/>
      <c r="K98" s="289"/>
      <c r="L98" s="289"/>
      <c r="M98" s="414"/>
      <c r="N98" s="523"/>
      <c r="O98" s="523"/>
      <c r="P98" s="523"/>
      <c r="Q98" s="523"/>
      <c r="R98" s="523"/>
      <c r="S98" s="523"/>
      <c r="T98" s="523"/>
      <c r="U98" s="523"/>
      <c r="V98" s="523"/>
      <c r="W98" s="523"/>
      <c r="X98" s="523"/>
      <c r="Y98" s="523"/>
      <c r="Z98" s="523"/>
      <c r="AA98" s="523"/>
      <c r="AB98" s="523"/>
      <c r="AC98" s="523"/>
      <c r="AD98" s="523"/>
      <c r="AE98" s="523"/>
      <c r="AF98" s="523"/>
      <c r="AG98" s="523"/>
      <c r="AH98" s="523"/>
      <c r="AI98" s="523"/>
      <c r="AJ98" s="523"/>
      <c r="AK98" s="523"/>
      <c r="AL98" s="523"/>
      <c r="AM98" s="132"/>
      <c r="AN98" s="132"/>
      <c r="AO98" s="132"/>
      <c r="AP98" s="132"/>
      <c r="AQ98" s="132"/>
      <c r="AR98" s="132"/>
      <c r="AS98" s="132"/>
      <c r="AT98" s="132"/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  <c r="BI98" s="132"/>
      <c r="BJ98" s="132"/>
      <c r="BK98" s="132"/>
      <c r="BL98" s="132"/>
      <c r="BM98" s="132"/>
      <c r="BN98" s="132"/>
      <c r="BO98" s="132"/>
      <c r="BP98" s="132"/>
      <c r="BQ98" s="132"/>
      <c r="BR98" s="132"/>
      <c r="BS98" s="132"/>
      <c r="BT98" s="132"/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2"/>
      <c r="CL98" s="132"/>
      <c r="CM98" s="132"/>
      <c r="CN98" s="132"/>
    </row>
    <row r="99" spans="1:92" s="134" customFormat="1" ht="14.25" customHeight="1" thickBot="1" x14ac:dyDescent="0.3">
      <c r="A99" s="268">
        <v>38</v>
      </c>
      <c r="B99" s="286" t="s">
        <v>306</v>
      </c>
      <c r="C99" s="286"/>
      <c r="D99" s="286"/>
      <c r="E99" s="286"/>
      <c r="F99" s="287" t="s">
        <v>153</v>
      </c>
      <c r="G99" s="312">
        <f>ROUND(Testing!J157,2)</f>
        <v>0</v>
      </c>
      <c r="H99" s="289" t="s">
        <v>61</v>
      </c>
      <c r="I99" s="290" t="s">
        <v>154</v>
      </c>
      <c r="J99" s="287" t="str">
        <f>IF('TC 66-204 page 3'!H28&gt;0,'TC 66-204 page 3'!H28,"")</f>
        <v/>
      </c>
      <c r="K99" s="289" t="s">
        <v>155</v>
      </c>
      <c r="L99" s="287" t="s">
        <v>153</v>
      </c>
      <c r="M99" s="313" t="str">
        <f>IF(J99="","",G99*J99)</f>
        <v/>
      </c>
      <c r="N99" s="523"/>
      <c r="O99" s="523"/>
      <c r="P99" s="523"/>
      <c r="Q99" s="523"/>
      <c r="R99" s="523"/>
      <c r="S99" s="523"/>
      <c r="T99" s="523"/>
      <c r="U99" s="523"/>
      <c r="V99" s="523"/>
      <c r="W99" s="523"/>
      <c r="X99" s="523"/>
      <c r="Y99" s="523"/>
      <c r="Z99" s="523"/>
      <c r="AA99" s="523"/>
      <c r="AB99" s="523"/>
      <c r="AC99" s="523"/>
      <c r="AD99" s="523"/>
      <c r="AE99" s="523"/>
      <c r="AF99" s="523"/>
      <c r="AG99" s="523"/>
      <c r="AH99" s="523"/>
      <c r="AI99" s="523"/>
      <c r="AJ99" s="523"/>
      <c r="AK99" s="523"/>
      <c r="AL99" s="523"/>
      <c r="AM99" s="132"/>
      <c r="AN99" s="132"/>
      <c r="AO99" s="132"/>
      <c r="AP99" s="132"/>
      <c r="AQ99" s="132"/>
      <c r="AR99" s="132"/>
      <c r="AS99" s="132"/>
      <c r="AT99" s="132"/>
      <c r="AU99" s="132"/>
      <c r="AV99" s="132"/>
      <c r="AW99" s="132"/>
      <c r="AX99" s="132"/>
      <c r="AY99" s="132"/>
      <c r="AZ99" s="132"/>
      <c r="BA99" s="132"/>
      <c r="BB99" s="132"/>
      <c r="BC99" s="132"/>
      <c r="BD99" s="132"/>
      <c r="BE99" s="132"/>
      <c r="BF99" s="132"/>
      <c r="BG99" s="132"/>
      <c r="BH99" s="132"/>
      <c r="BI99" s="132"/>
      <c r="BJ99" s="132"/>
      <c r="BK99" s="132"/>
      <c r="BL99" s="132"/>
      <c r="BM99" s="132"/>
      <c r="BN99" s="132"/>
      <c r="BO99" s="132"/>
      <c r="BP99" s="132"/>
      <c r="BQ99" s="132"/>
      <c r="BR99" s="132"/>
      <c r="BS99" s="132"/>
      <c r="BT99" s="132"/>
      <c r="BU99" s="132"/>
      <c r="BV99" s="132"/>
      <c r="BW99" s="132"/>
      <c r="BX99" s="132"/>
      <c r="BY99" s="132"/>
      <c r="BZ99" s="132"/>
      <c r="CA99" s="132"/>
      <c r="CB99" s="132"/>
      <c r="CC99" s="132"/>
      <c r="CD99" s="132"/>
      <c r="CE99" s="132"/>
      <c r="CF99" s="132"/>
      <c r="CG99" s="132"/>
      <c r="CH99" s="132"/>
      <c r="CI99" s="132"/>
      <c r="CJ99" s="132"/>
      <c r="CK99" s="132"/>
      <c r="CL99" s="132"/>
      <c r="CM99" s="132"/>
      <c r="CN99" s="132"/>
    </row>
    <row r="100" spans="1:92" s="134" customFormat="1" ht="14.25" customHeight="1" x14ac:dyDescent="0.25">
      <c r="A100" s="268"/>
      <c r="B100" s="286"/>
      <c r="C100" s="286"/>
      <c r="D100" s="286"/>
      <c r="E100" s="286"/>
      <c r="F100" s="289"/>
      <c r="G100" s="412"/>
      <c r="H100" s="289"/>
      <c r="I100" s="290"/>
      <c r="J100" s="289"/>
      <c r="K100" s="289"/>
      <c r="L100" s="289"/>
      <c r="M100" s="310"/>
      <c r="N100" s="523"/>
      <c r="O100" s="523"/>
      <c r="P100" s="523"/>
      <c r="Q100" s="523"/>
      <c r="R100" s="523"/>
      <c r="S100" s="523"/>
      <c r="T100" s="523"/>
      <c r="U100" s="523"/>
      <c r="V100" s="523"/>
      <c r="W100" s="523"/>
      <c r="X100" s="523"/>
      <c r="Y100" s="523"/>
      <c r="Z100" s="523"/>
      <c r="AA100" s="523"/>
      <c r="AB100" s="523"/>
      <c r="AC100" s="523"/>
      <c r="AD100" s="523"/>
      <c r="AE100" s="523"/>
      <c r="AF100" s="523"/>
      <c r="AG100" s="523"/>
      <c r="AH100" s="523"/>
      <c r="AI100" s="523"/>
      <c r="AJ100" s="523"/>
      <c r="AK100" s="523"/>
      <c r="AL100" s="523"/>
      <c r="AM100" s="132"/>
      <c r="AN100" s="132"/>
      <c r="AO100" s="132"/>
      <c r="AP100" s="132"/>
      <c r="AQ100" s="132"/>
      <c r="AR100" s="132"/>
      <c r="AS100" s="132"/>
      <c r="AT100" s="132"/>
      <c r="AU100" s="132"/>
      <c r="AV100" s="132"/>
      <c r="AW100" s="132"/>
      <c r="AX100" s="132"/>
      <c r="AY100" s="132"/>
      <c r="AZ100" s="132"/>
      <c r="BA100" s="132"/>
      <c r="BB100" s="132"/>
      <c r="BC100" s="132"/>
      <c r="BD100" s="132"/>
      <c r="BE100" s="132"/>
      <c r="BF100" s="132"/>
      <c r="BG100" s="132"/>
      <c r="BH100" s="132"/>
      <c r="BI100" s="132"/>
      <c r="BJ100" s="132"/>
      <c r="BK100" s="132"/>
      <c r="BL100" s="132"/>
      <c r="BM100" s="132"/>
      <c r="BN100" s="132"/>
      <c r="BO100" s="132"/>
      <c r="BP100" s="132"/>
      <c r="BQ100" s="132"/>
      <c r="BR100" s="132"/>
      <c r="BS100" s="132"/>
      <c r="BT100" s="132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2"/>
      <c r="CL100" s="132"/>
      <c r="CM100" s="132"/>
      <c r="CN100" s="132"/>
    </row>
    <row r="101" spans="1:92" s="134" customFormat="1" ht="14.25" customHeight="1" thickBot="1" x14ac:dyDescent="0.3">
      <c r="A101" s="268">
        <v>39</v>
      </c>
      <c r="B101" s="286" t="s">
        <v>305</v>
      </c>
      <c r="C101" s="292"/>
      <c r="D101" s="292"/>
      <c r="E101" s="292"/>
      <c r="F101" s="287" t="s">
        <v>153</v>
      </c>
      <c r="G101" s="312">
        <f>ROUND(Testing!J164,2)</f>
        <v>0</v>
      </c>
      <c r="H101" s="289" t="s">
        <v>61</v>
      </c>
      <c r="I101" s="290" t="s">
        <v>154</v>
      </c>
      <c r="J101" s="287" t="str">
        <f>IF('TC 66-204 page 3'!I28&gt;0,'TC 66-204 page 3'!I28,"")</f>
        <v/>
      </c>
      <c r="K101" s="289" t="s">
        <v>155</v>
      </c>
      <c r="L101" s="287" t="s">
        <v>153</v>
      </c>
      <c r="M101" s="313" t="str">
        <f>IF(J101="","",G101*J101)</f>
        <v/>
      </c>
      <c r="N101" s="523"/>
      <c r="O101" s="523"/>
      <c r="P101" s="523"/>
      <c r="Q101" s="523"/>
      <c r="R101" s="523"/>
      <c r="S101" s="523"/>
      <c r="T101" s="523"/>
      <c r="U101" s="523"/>
      <c r="V101" s="523"/>
      <c r="W101" s="523"/>
      <c r="X101" s="523"/>
      <c r="Y101" s="523"/>
      <c r="Z101" s="523"/>
      <c r="AA101" s="523"/>
      <c r="AB101" s="523"/>
      <c r="AC101" s="523"/>
      <c r="AD101" s="523"/>
      <c r="AE101" s="523"/>
      <c r="AF101" s="523"/>
      <c r="AG101" s="523"/>
      <c r="AH101" s="523"/>
      <c r="AI101" s="523"/>
      <c r="AJ101" s="523"/>
      <c r="AK101" s="523"/>
      <c r="AL101" s="523"/>
      <c r="AM101" s="132"/>
      <c r="AN101" s="132"/>
      <c r="AO101" s="132"/>
      <c r="AP101" s="132"/>
      <c r="AQ101" s="132"/>
      <c r="AR101" s="132"/>
      <c r="AS101" s="132"/>
      <c r="AT101" s="132"/>
      <c r="AU101" s="132"/>
      <c r="AV101" s="132"/>
      <c r="AW101" s="132"/>
      <c r="AX101" s="132"/>
      <c r="AY101" s="132"/>
      <c r="AZ101" s="132"/>
      <c r="BA101" s="132"/>
      <c r="BB101" s="132"/>
      <c r="BC101" s="132"/>
      <c r="BD101" s="132"/>
      <c r="BE101" s="132"/>
      <c r="BF101" s="132"/>
      <c r="BG101" s="132"/>
      <c r="BH101" s="132"/>
      <c r="BI101" s="132"/>
      <c r="BJ101" s="132"/>
      <c r="BK101" s="132"/>
      <c r="BL101" s="132"/>
      <c r="BM101" s="132"/>
      <c r="BN101" s="132"/>
      <c r="BO101" s="132"/>
      <c r="BP101" s="132"/>
      <c r="BQ101" s="132"/>
      <c r="BR101" s="132"/>
      <c r="BS101" s="132"/>
      <c r="BT101" s="132"/>
      <c r="BU101" s="132"/>
      <c r="BV101" s="132"/>
      <c r="BW101" s="132"/>
      <c r="BX101" s="132"/>
      <c r="BY101" s="132"/>
      <c r="BZ101" s="132"/>
      <c r="CA101" s="132"/>
      <c r="CB101" s="132"/>
      <c r="CC101" s="132"/>
      <c r="CD101" s="132"/>
      <c r="CE101" s="132"/>
      <c r="CF101" s="132"/>
      <c r="CG101" s="132"/>
      <c r="CH101" s="132"/>
      <c r="CI101" s="132"/>
      <c r="CJ101" s="132"/>
      <c r="CK101" s="132"/>
      <c r="CL101" s="132"/>
      <c r="CM101" s="132"/>
      <c r="CN101" s="132"/>
    </row>
    <row r="102" spans="1:92" s="134" customFormat="1" ht="14.25" customHeight="1" x14ac:dyDescent="0.25">
      <c r="A102" s="268"/>
      <c r="B102" s="286" t="s">
        <v>328</v>
      </c>
      <c r="C102" s="292"/>
      <c r="D102" s="292"/>
      <c r="E102" s="292"/>
      <c r="F102" s="302"/>
      <c r="G102" s="414"/>
      <c r="H102" s="302"/>
      <c r="I102" s="303"/>
      <c r="J102" s="302"/>
      <c r="K102" s="302"/>
      <c r="L102" s="305"/>
      <c r="M102" s="414"/>
      <c r="N102" s="523"/>
      <c r="O102" s="523"/>
      <c r="P102" s="523"/>
      <c r="Q102" s="523"/>
      <c r="R102" s="523"/>
      <c r="S102" s="523"/>
      <c r="T102" s="523"/>
      <c r="U102" s="523"/>
      <c r="V102" s="523"/>
      <c r="W102" s="523"/>
      <c r="X102" s="523"/>
      <c r="Y102" s="523"/>
      <c r="Z102" s="523"/>
      <c r="AA102" s="523"/>
      <c r="AB102" s="523"/>
      <c r="AC102" s="523"/>
      <c r="AD102" s="523"/>
      <c r="AE102" s="523"/>
      <c r="AF102" s="523"/>
      <c r="AG102" s="523"/>
      <c r="AH102" s="523"/>
      <c r="AI102" s="523"/>
      <c r="AJ102" s="523"/>
      <c r="AK102" s="523"/>
      <c r="AL102" s="523"/>
      <c r="AM102" s="132"/>
      <c r="AN102" s="132"/>
      <c r="AO102" s="132"/>
      <c r="AP102" s="132"/>
      <c r="AQ102" s="132"/>
      <c r="AR102" s="132"/>
      <c r="AS102" s="132"/>
      <c r="AT102" s="132"/>
      <c r="AU102" s="132"/>
      <c r="AV102" s="132"/>
      <c r="AW102" s="132"/>
      <c r="AX102" s="132"/>
      <c r="AY102" s="132"/>
      <c r="AZ102" s="132"/>
      <c r="BA102" s="132"/>
      <c r="BB102" s="132"/>
      <c r="BC102" s="132"/>
      <c r="BD102" s="132"/>
      <c r="BE102" s="132"/>
      <c r="BF102" s="132"/>
      <c r="BG102" s="132"/>
      <c r="BH102" s="132"/>
      <c r="BI102" s="132"/>
      <c r="BJ102" s="132"/>
      <c r="BK102" s="132"/>
      <c r="BL102" s="132"/>
      <c r="BM102" s="132"/>
      <c r="BN102" s="132"/>
      <c r="BO102" s="132"/>
      <c r="BP102" s="132"/>
      <c r="BQ102" s="132"/>
      <c r="BR102" s="132"/>
      <c r="BS102" s="132"/>
      <c r="BT102" s="132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2"/>
      <c r="CL102" s="132"/>
      <c r="CM102" s="132"/>
      <c r="CN102" s="132"/>
    </row>
    <row r="103" spans="1:92" s="134" customFormat="1" ht="14.25" customHeight="1" x14ac:dyDescent="0.25">
      <c r="A103" s="268"/>
      <c r="B103" s="286"/>
      <c r="C103" s="292"/>
      <c r="D103" s="292"/>
      <c r="E103" s="292"/>
      <c r="F103" s="302"/>
      <c r="G103" s="414"/>
      <c r="H103" s="302"/>
      <c r="I103" s="303"/>
      <c r="J103" s="302"/>
      <c r="K103" s="302"/>
      <c r="L103" s="305"/>
      <c r="M103" s="414"/>
      <c r="N103" s="523"/>
      <c r="O103" s="523"/>
      <c r="P103" s="523"/>
      <c r="Q103" s="523"/>
      <c r="R103" s="523"/>
      <c r="S103" s="523"/>
      <c r="T103" s="523"/>
      <c r="U103" s="523"/>
      <c r="V103" s="523"/>
      <c r="W103" s="523"/>
      <c r="X103" s="523"/>
      <c r="Y103" s="523"/>
      <c r="Z103" s="523"/>
      <c r="AA103" s="523"/>
      <c r="AB103" s="523"/>
      <c r="AC103" s="523"/>
      <c r="AD103" s="523"/>
      <c r="AE103" s="523"/>
      <c r="AF103" s="523"/>
      <c r="AG103" s="523"/>
      <c r="AH103" s="523"/>
      <c r="AI103" s="523"/>
      <c r="AJ103" s="523"/>
      <c r="AK103" s="523"/>
      <c r="AL103" s="523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2"/>
      <c r="AZ103" s="132"/>
      <c r="BA103" s="132"/>
      <c r="BB103" s="132"/>
      <c r="BC103" s="132"/>
      <c r="BD103" s="132"/>
      <c r="BE103" s="132"/>
      <c r="BF103" s="132"/>
      <c r="BG103" s="132"/>
      <c r="BH103" s="132"/>
      <c r="BI103" s="132"/>
      <c r="BJ103" s="132"/>
      <c r="BK103" s="132"/>
      <c r="BL103" s="132"/>
      <c r="BM103" s="132"/>
      <c r="BN103" s="132"/>
      <c r="BO103" s="132"/>
      <c r="BP103" s="132"/>
      <c r="BQ103" s="132"/>
      <c r="BR103" s="132"/>
      <c r="BS103" s="132"/>
      <c r="BT103" s="132"/>
      <c r="BU103" s="132"/>
      <c r="BV103" s="132"/>
      <c r="BW103" s="132"/>
      <c r="BX103" s="132"/>
      <c r="BY103" s="132"/>
      <c r="BZ103" s="132"/>
      <c r="CA103" s="132"/>
      <c r="CB103" s="132"/>
      <c r="CC103" s="132"/>
      <c r="CD103" s="132"/>
      <c r="CE103" s="132"/>
      <c r="CF103" s="132"/>
      <c r="CG103" s="132"/>
      <c r="CH103" s="132"/>
      <c r="CI103" s="132"/>
      <c r="CJ103" s="132"/>
      <c r="CK103" s="132"/>
      <c r="CL103" s="132"/>
      <c r="CM103" s="132"/>
      <c r="CN103" s="132"/>
    </row>
    <row r="104" spans="1:92" s="134" customFormat="1" ht="14.25" customHeight="1" thickBot="1" x14ac:dyDescent="0.3">
      <c r="A104" s="268">
        <v>40</v>
      </c>
      <c r="B104" s="286" t="s">
        <v>304</v>
      </c>
      <c r="C104" s="292"/>
      <c r="D104" s="292"/>
      <c r="E104" s="292"/>
      <c r="F104" s="287" t="s">
        <v>153</v>
      </c>
      <c r="G104" s="312">
        <f>ROUND(Testing!J171,2)</f>
        <v>0</v>
      </c>
      <c r="H104" s="289" t="s">
        <v>61</v>
      </c>
      <c r="I104" s="290" t="s">
        <v>154</v>
      </c>
      <c r="J104" s="287" t="str">
        <f>IF('TC 66-204 page 3'!J28&gt;0,'TC 66-204 page 3'!J28,"")</f>
        <v/>
      </c>
      <c r="K104" s="289" t="s">
        <v>155</v>
      </c>
      <c r="L104" s="287" t="s">
        <v>153</v>
      </c>
      <c r="M104" s="313" t="str">
        <f>IF(J104="","",G104*J104)</f>
        <v/>
      </c>
      <c r="N104" s="523"/>
      <c r="O104" s="523"/>
      <c r="P104" s="523"/>
      <c r="Q104" s="523"/>
      <c r="R104" s="523"/>
      <c r="S104" s="523"/>
      <c r="T104" s="523"/>
      <c r="U104" s="523"/>
      <c r="V104" s="523"/>
      <c r="W104" s="523"/>
      <c r="X104" s="523"/>
      <c r="Y104" s="523"/>
      <c r="Z104" s="523"/>
      <c r="AA104" s="523"/>
      <c r="AB104" s="523"/>
      <c r="AC104" s="523"/>
      <c r="AD104" s="523"/>
      <c r="AE104" s="523"/>
      <c r="AF104" s="523"/>
      <c r="AG104" s="523"/>
      <c r="AH104" s="523"/>
      <c r="AI104" s="523"/>
      <c r="AJ104" s="523"/>
      <c r="AK104" s="523"/>
      <c r="AL104" s="523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2"/>
      <c r="AZ104" s="132"/>
      <c r="BA104" s="132"/>
      <c r="BB104" s="132"/>
      <c r="BC104" s="132"/>
      <c r="BD104" s="132"/>
      <c r="BE104" s="132"/>
      <c r="BF104" s="132"/>
      <c r="BG104" s="132"/>
      <c r="BH104" s="132"/>
      <c r="BI104" s="132"/>
      <c r="BJ104" s="132"/>
      <c r="BK104" s="132"/>
      <c r="BL104" s="132"/>
      <c r="BM104" s="132"/>
      <c r="BN104" s="132"/>
      <c r="BO104" s="132"/>
      <c r="BP104" s="132"/>
      <c r="BQ104" s="132"/>
      <c r="BR104" s="132"/>
      <c r="BS104" s="132"/>
      <c r="BT104" s="132"/>
      <c r="BU104" s="132"/>
      <c r="BV104" s="132"/>
      <c r="BW104" s="132"/>
      <c r="BX104" s="132"/>
      <c r="BY104" s="132"/>
      <c r="BZ104" s="132"/>
      <c r="CA104" s="132"/>
      <c r="CB104" s="132"/>
      <c r="CC104" s="132"/>
      <c r="CD104" s="132"/>
      <c r="CE104" s="132"/>
      <c r="CF104" s="132"/>
      <c r="CG104" s="132"/>
      <c r="CH104" s="132"/>
      <c r="CI104" s="132"/>
      <c r="CJ104" s="132"/>
      <c r="CK104" s="132"/>
      <c r="CL104" s="132"/>
      <c r="CM104" s="132"/>
      <c r="CN104" s="132"/>
    </row>
    <row r="105" spans="1:92" s="134" customFormat="1" ht="14.25" customHeight="1" x14ac:dyDescent="0.25">
      <c r="A105" s="268"/>
      <c r="B105" s="286" t="s">
        <v>327</v>
      </c>
      <c r="C105" s="292"/>
      <c r="D105" s="292"/>
      <c r="E105" s="292"/>
      <c r="F105" s="289"/>
      <c r="G105" s="412"/>
      <c r="H105" s="289"/>
      <c r="I105" s="299"/>
      <c r="J105" s="289"/>
      <c r="K105" s="300"/>
      <c r="L105" s="289"/>
      <c r="M105" s="310"/>
      <c r="N105" s="523"/>
      <c r="O105" s="523"/>
      <c r="P105" s="523"/>
      <c r="Q105" s="523"/>
      <c r="R105" s="523"/>
      <c r="S105" s="523"/>
      <c r="T105" s="523"/>
      <c r="U105" s="523"/>
      <c r="V105" s="523"/>
      <c r="W105" s="523"/>
      <c r="X105" s="523"/>
      <c r="Y105" s="523"/>
      <c r="Z105" s="523"/>
      <c r="AA105" s="523"/>
      <c r="AB105" s="523"/>
      <c r="AC105" s="523"/>
      <c r="AD105" s="523"/>
      <c r="AE105" s="523"/>
      <c r="AF105" s="523"/>
      <c r="AG105" s="523"/>
      <c r="AH105" s="523"/>
      <c r="AI105" s="523"/>
      <c r="AJ105" s="523"/>
      <c r="AK105" s="523"/>
      <c r="AL105" s="523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2"/>
      <c r="AZ105" s="132"/>
      <c r="BA105" s="132"/>
      <c r="BB105" s="132"/>
      <c r="BC105" s="132"/>
      <c r="BD105" s="132"/>
      <c r="BE105" s="132"/>
      <c r="BF105" s="132"/>
      <c r="BG105" s="132"/>
      <c r="BH105" s="132"/>
      <c r="BI105" s="132"/>
      <c r="BJ105" s="132"/>
      <c r="BK105" s="132"/>
      <c r="BL105" s="132"/>
      <c r="BM105" s="132"/>
      <c r="BN105" s="132"/>
      <c r="BO105" s="132"/>
      <c r="BP105" s="132"/>
      <c r="BQ105" s="132"/>
      <c r="BR105" s="132"/>
      <c r="BS105" s="132"/>
      <c r="BT105" s="132"/>
      <c r="BU105" s="132"/>
      <c r="BV105" s="132"/>
      <c r="BW105" s="132"/>
      <c r="BX105" s="132"/>
      <c r="BY105" s="132"/>
      <c r="BZ105" s="132"/>
      <c r="CA105" s="132"/>
      <c r="CB105" s="132"/>
      <c r="CC105" s="132"/>
      <c r="CD105" s="132"/>
      <c r="CE105" s="132"/>
      <c r="CF105" s="132"/>
      <c r="CG105" s="132"/>
      <c r="CH105" s="132"/>
      <c r="CI105" s="132"/>
      <c r="CJ105" s="132"/>
      <c r="CK105" s="132"/>
      <c r="CL105" s="132"/>
      <c r="CM105" s="132"/>
      <c r="CN105" s="132"/>
    </row>
    <row r="106" spans="1:92" s="134" customFormat="1" ht="14.25" customHeight="1" x14ac:dyDescent="0.25">
      <c r="A106" s="268"/>
      <c r="B106" s="286"/>
      <c r="C106" s="292"/>
      <c r="D106" s="292"/>
      <c r="E106" s="292"/>
      <c r="F106" s="289"/>
      <c r="G106" s="412"/>
      <c r="H106" s="289"/>
      <c r="I106" s="299"/>
      <c r="J106" s="289"/>
      <c r="K106" s="300"/>
      <c r="L106" s="289"/>
      <c r="M106" s="310"/>
      <c r="N106" s="523"/>
      <c r="O106" s="523"/>
      <c r="P106" s="523"/>
      <c r="Q106" s="523"/>
      <c r="R106" s="523"/>
      <c r="S106" s="523"/>
      <c r="T106" s="523"/>
      <c r="U106" s="523"/>
      <c r="V106" s="523"/>
      <c r="W106" s="523"/>
      <c r="X106" s="523"/>
      <c r="Y106" s="523"/>
      <c r="Z106" s="523"/>
      <c r="AA106" s="523"/>
      <c r="AB106" s="523"/>
      <c r="AC106" s="523"/>
      <c r="AD106" s="523"/>
      <c r="AE106" s="523"/>
      <c r="AF106" s="523"/>
      <c r="AG106" s="523"/>
      <c r="AH106" s="523"/>
      <c r="AI106" s="523"/>
      <c r="AJ106" s="523"/>
      <c r="AK106" s="523"/>
      <c r="AL106" s="523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2"/>
      <c r="AZ106" s="132"/>
      <c r="BA106" s="132"/>
      <c r="BB106" s="132"/>
      <c r="BC106" s="132"/>
      <c r="BD106" s="132"/>
      <c r="BE106" s="132"/>
      <c r="BF106" s="132"/>
      <c r="BG106" s="132"/>
      <c r="BH106" s="132"/>
      <c r="BI106" s="132"/>
      <c r="BJ106" s="132"/>
      <c r="BK106" s="132"/>
      <c r="BL106" s="132"/>
      <c r="BM106" s="132"/>
      <c r="BN106" s="132"/>
      <c r="BO106" s="132"/>
      <c r="BP106" s="132"/>
      <c r="BQ106" s="132"/>
      <c r="BR106" s="132"/>
      <c r="BS106" s="132"/>
      <c r="BT106" s="132"/>
      <c r="BU106" s="132"/>
      <c r="BV106" s="132"/>
      <c r="BW106" s="132"/>
      <c r="BX106" s="132"/>
      <c r="BY106" s="132"/>
      <c r="BZ106" s="132"/>
      <c r="CA106" s="132"/>
      <c r="CB106" s="132"/>
      <c r="CC106" s="132"/>
      <c r="CD106" s="132"/>
      <c r="CE106" s="132"/>
      <c r="CF106" s="132"/>
      <c r="CG106" s="132"/>
      <c r="CH106" s="132"/>
      <c r="CI106" s="132"/>
      <c r="CJ106" s="132"/>
      <c r="CK106" s="132"/>
      <c r="CL106" s="132"/>
      <c r="CM106" s="132"/>
      <c r="CN106" s="132"/>
    </row>
    <row r="107" spans="1:92" s="134" customFormat="1" ht="14.25" customHeight="1" thickBot="1" x14ac:dyDescent="0.3">
      <c r="A107" s="268">
        <v>41</v>
      </c>
      <c r="B107" s="286" t="s">
        <v>304</v>
      </c>
      <c r="C107" s="292"/>
      <c r="D107" s="292"/>
      <c r="E107" s="292"/>
      <c r="F107" s="287" t="s">
        <v>153</v>
      </c>
      <c r="G107" s="312">
        <f>ROUND(Testing!J178,2)</f>
        <v>0</v>
      </c>
      <c r="H107" s="289" t="s">
        <v>61</v>
      </c>
      <c r="I107" s="290" t="s">
        <v>154</v>
      </c>
      <c r="J107" s="287" t="str">
        <f>IF('TC 66-204 page 3'!K28&gt;0,'TC 66-204 page 3'!K28,"")</f>
        <v/>
      </c>
      <c r="K107" s="289" t="s">
        <v>155</v>
      </c>
      <c r="L107" s="287" t="s">
        <v>153</v>
      </c>
      <c r="M107" s="313" t="str">
        <f>IF(J107="","",G107*J107)</f>
        <v/>
      </c>
      <c r="N107" s="523"/>
      <c r="O107" s="523"/>
      <c r="P107" s="523"/>
      <c r="Q107" s="523"/>
      <c r="R107" s="523"/>
      <c r="S107" s="523"/>
      <c r="T107" s="523"/>
      <c r="U107" s="523"/>
      <c r="V107" s="523"/>
      <c r="W107" s="523"/>
      <c r="X107" s="523"/>
      <c r="Y107" s="523"/>
      <c r="Z107" s="523"/>
      <c r="AA107" s="523"/>
      <c r="AB107" s="523"/>
      <c r="AC107" s="523"/>
      <c r="AD107" s="523"/>
      <c r="AE107" s="523"/>
      <c r="AF107" s="523"/>
      <c r="AG107" s="523"/>
      <c r="AH107" s="523"/>
      <c r="AI107" s="523"/>
      <c r="AJ107" s="523"/>
      <c r="AK107" s="523"/>
      <c r="AL107" s="523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2"/>
      <c r="AZ107" s="132"/>
      <c r="BA107" s="132"/>
      <c r="BB107" s="132"/>
      <c r="BC107" s="132"/>
      <c r="BD107" s="132"/>
      <c r="BE107" s="132"/>
      <c r="BF107" s="132"/>
      <c r="BG107" s="132"/>
      <c r="BH107" s="132"/>
      <c r="BI107" s="132"/>
      <c r="BJ107" s="132"/>
      <c r="BK107" s="132"/>
      <c r="BL107" s="132"/>
      <c r="BM107" s="132"/>
      <c r="BN107" s="132"/>
      <c r="BO107" s="132"/>
      <c r="BP107" s="132"/>
      <c r="BQ107" s="132"/>
      <c r="BR107" s="132"/>
      <c r="BS107" s="132"/>
      <c r="BT107" s="132"/>
      <c r="BU107" s="132"/>
      <c r="BV107" s="132"/>
      <c r="BW107" s="132"/>
      <c r="BX107" s="132"/>
      <c r="BY107" s="132"/>
      <c r="BZ107" s="132"/>
      <c r="CA107" s="132"/>
      <c r="CB107" s="132"/>
      <c r="CC107" s="132"/>
      <c r="CD107" s="132"/>
      <c r="CE107" s="132"/>
      <c r="CF107" s="132"/>
      <c r="CG107" s="132"/>
      <c r="CH107" s="132"/>
      <c r="CI107" s="132"/>
      <c r="CJ107" s="132"/>
      <c r="CK107" s="132"/>
      <c r="CL107" s="132"/>
      <c r="CM107" s="132"/>
      <c r="CN107" s="132"/>
    </row>
    <row r="108" spans="1:92" s="134" customFormat="1" ht="14.25" customHeight="1" x14ac:dyDescent="0.25">
      <c r="A108" s="268"/>
      <c r="B108" s="286" t="s">
        <v>326</v>
      </c>
      <c r="C108" s="292"/>
      <c r="D108" s="292"/>
      <c r="E108" s="292"/>
      <c r="F108" s="289"/>
      <c r="G108" s="412"/>
      <c r="H108" s="289"/>
      <c r="I108" s="290"/>
      <c r="J108" s="289"/>
      <c r="K108" s="289"/>
      <c r="L108" s="289"/>
      <c r="M108" s="310"/>
      <c r="N108" s="523"/>
      <c r="O108" s="523"/>
      <c r="P108" s="523"/>
      <c r="Q108" s="523"/>
      <c r="R108" s="523"/>
      <c r="S108" s="523"/>
      <c r="T108" s="523"/>
      <c r="U108" s="523"/>
      <c r="V108" s="523"/>
      <c r="W108" s="523"/>
      <c r="X108" s="523"/>
      <c r="Y108" s="523"/>
      <c r="Z108" s="523"/>
      <c r="AA108" s="523"/>
      <c r="AB108" s="523"/>
      <c r="AC108" s="523"/>
      <c r="AD108" s="523"/>
      <c r="AE108" s="523"/>
      <c r="AF108" s="523"/>
      <c r="AG108" s="523"/>
      <c r="AH108" s="523"/>
      <c r="AI108" s="523"/>
      <c r="AJ108" s="523"/>
      <c r="AK108" s="523"/>
      <c r="AL108" s="523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2"/>
      <c r="AZ108" s="132"/>
      <c r="BA108" s="132"/>
      <c r="BB108" s="132"/>
      <c r="BC108" s="132"/>
      <c r="BD108" s="132"/>
      <c r="BE108" s="132"/>
      <c r="BF108" s="132"/>
      <c r="BG108" s="132"/>
      <c r="BH108" s="132"/>
      <c r="BI108" s="132"/>
      <c r="BJ108" s="132"/>
      <c r="BK108" s="132"/>
      <c r="BL108" s="132"/>
      <c r="BM108" s="132"/>
      <c r="BN108" s="132"/>
      <c r="BO108" s="132"/>
      <c r="BP108" s="132"/>
      <c r="BQ108" s="132"/>
      <c r="BR108" s="132"/>
      <c r="BS108" s="132"/>
      <c r="BT108" s="132"/>
      <c r="BU108" s="132"/>
      <c r="BV108" s="132"/>
      <c r="BW108" s="132"/>
      <c r="BX108" s="132"/>
      <c r="BY108" s="132"/>
      <c r="BZ108" s="132"/>
      <c r="CA108" s="132"/>
      <c r="CB108" s="132"/>
      <c r="CC108" s="132"/>
      <c r="CD108" s="132"/>
      <c r="CE108" s="132"/>
      <c r="CF108" s="132"/>
      <c r="CG108" s="132"/>
      <c r="CH108" s="132"/>
      <c r="CI108" s="132"/>
      <c r="CJ108" s="132"/>
      <c r="CK108" s="132"/>
      <c r="CL108" s="132"/>
      <c r="CM108" s="132"/>
      <c r="CN108" s="132"/>
    </row>
    <row r="109" spans="1:92" s="134" customFormat="1" ht="14.25" customHeight="1" x14ac:dyDescent="0.25">
      <c r="A109" s="268"/>
      <c r="B109" s="286"/>
      <c r="C109" s="292"/>
      <c r="D109" s="292"/>
      <c r="E109" s="292"/>
      <c r="F109" s="289"/>
      <c r="G109" s="412"/>
      <c r="H109" s="289"/>
      <c r="I109" s="290"/>
      <c r="J109" s="289"/>
      <c r="K109" s="289"/>
      <c r="L109" s="289"/>
      <c r="M109" s="310"/>
      <c r="N109" s="523"/>
      <c r="O109" s="523"/>
      <c r="P109" s="523"/>
      <c r="Q109" s="523"/>
      <c r="R109" s="523"/>
      <c r="S109" s="523"/>
      <c r="T109" s="523"/>
      <c r="U109" s="523"/>
      <c r="V109" s="523"/>
      <c r="W109" s="523"/>
      <c r="X109" s="523"/>
      <c r="Y109" s="523"/>
      <c r="Z109" s="523"/>
      <c r="AA109" s="523"/>
      <c r="AB109" s="523"/>
      <c r="AC109" s="523"/>
      <c r="AD109" s="523"/>
      <c r="AE109" s="523"/>
      <c r="AF109" s="523"/>
      <c r="AG109" s="523"/>
      <c r="AH109" s="523"/>
      <c r="AI109" s="523"/>
      <c r="AJ109" s="523"/>
      <c r="AK109" s="523"/>
      <c r="AL109" s="523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2"/>
      <c r="AZ109" s="132"/>
      <c r="BA109" s="132"/>
      <c r="BB109" s="132"/>
      <c r="BC109" s="132"/>
      <c r="BD109" s="132"/>
      <c r="BE109" s="132"/>
      <c r="BF109" s="132"/>
      <c r="BG109" s="132"/>
      <c r="BH109" s="132"/>
      <c r="BI109" s="132"/>
      <c r="BJ109" s="132"/>
      <c r="BK109" s="132"/>
      <c r="BL109" s="132"/>
      <c r="BM109" s="132"/>
      <c r="BN109" s="132"/>
      <c r="BO109" s="132"/>
      <c r="BP109" s="132"/>
      <c r="BQ109" s="132"/>
      <c r="BR109" s="132"/>
      <c r="BS109" s="132"/>
      <c r="BT109" s="132"/>
      <c r="BU109" s="132"/>
      <c r="BV109" s="132"/>
      <c r="BW109" s="132"/>
      <c r="BX109" s="132"/>
      <c r="BY109" s="132"/>
      <c r="BZ109" s="132"/>
      <c r="CA109" s="132"/>
      <c r="CB109" s="132"/>
      <c r="CC109" s="132"/>
      <c r="CD109" s="132"/>
      <c r="CE109" s="132"/>
      <c r="CF109" s="132"/>
      <c r="CG109" s="132"/>
      <c r="CH109" s="132"/>
      <c r="CI109" s="132"/>
      <c r="CJ109" s="132"/>
      <c r="CK109" s="132"/>
      <c r="CL109" s="132"/>
      <c r="CM109" s="132"/>
      <c r="CN109" s="132"/>
    </row>
    <row r="110" spans="1:92" s="135" customFormat="1" ht="14.25" customHeight="1" thickBot="1" x14ac:dyDescent="0.3">
      <c r="A110" s="268">
        <v>42</v>
      </c>
      <c r="B110" s="286" t="s">
        <v>303</v>
      </c>
      <c r="C110" s="292"/>
      <c r="D110" s="292"/>
      <c r="E110" s="292"/>
      <c r="F110" s="287" t="s">
        <v>153</v>
      </c>
      <c r="G110" s="312">
        <f>ROUND(Testing!J188,2)</f>
        <v>0</v>
      </c>
      <c r="H110" s="289" t="s">
        <v>118</v>
      </c>
      <c r="I110" s="290" t="s">
        <v>154</v>
      </c>
      <c r="J110" s="287" t="str">
        <f>IF('TC 66-204 page 3'!L28&gt;0,'TC 66-204 page 3'!L28,"")</f>
        <v/>
      </c>
      <c r="K110" s="289" t="s">
        <v>155</v>
      </c>
      <c r="L110" s="287" t="s">
        <v>153</v>
      </c>
      <c r="M110" s="313" t="str">
        <f>IF(J110="","",G110*J110)</f>
        <v/>
      </c>
      <c r="N110" s="523"/>
      <c r="O110" s="523"/>
      <c r="P110" s="523"/>
      <c r="Q110" s="523"/>
      <c r="R110" s="523"/>
      <c r="S110" s="523"/>
      <c r="T110" s="523"/>
      <c r="U110" s="523"/>
      <c r="V110" s="523"/>
      <c r="W110" s="523"/>
      <c r="X110" s="523"/>
      <c r="Y110" s="523"/>
      <c r="Z110" s="523"/>
      <c r="AA110" s="523"/>
      <c r="AB110" s="523"/>
      <c r="AC110" s="523"/>
      <c r="AD110" s="523"/>
      <c r="AE110" s="523"/>
      <c r="AF110" s="523"/>
      <c r="AG110" s="523"/>
      <c r="AH110" s="523"/>
      <c r="AI110" s="523"/>
      <c r="AJ110" s="523"/>
      <c r="AK110" s="523"/>
      <c r="AL110" s="523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2"/>
      <c r="AZ110" s="132"/>
      <c r="BA110" s="132"/>
      <c r="BB110" s="132"/>
      <c r="BC110" s="132"/>
      <c r="BD110" s="132"/>
      <c r="BE110" s="132"/>
      <c r="BF110" s="132"/>
      <c r="BG110" s="132"/>
      <c r="BH110" s="132"/>
      <c r="BI110" s="132"/>
      <c r="BJ110" s="132"/>
      <c r="BK110" s="132"/>
      <c r="BL110" s="132"/>
      <c r="BM110" s="132"/>
      <c r="BN110" s="132"/>
      <c r="BO110" s="132"/>
      <c r="BP110" s="132"/>
      <c r="BQ110" s="132"/>
      <c r="BR110" s="132"/>
      <c r="BS110" s="132"/>
      <c r="BT110" s="132"/>
      <c r="BU110" s="132"/>
      <c r="BV110" s="132"/>
      <c r="BW110" s="132"/>
      <c r="BX110" s="132"/>
      <c r="BY110" s="132"/>
      <c r="BZ110" s="132"/>
      <c r="CA110" s="132"/>
      <c r="CB110" s="132"/>
      <c r="CC110" s="132"/>
      <c r="CD110" s="132"/>
      <c r="CE110" s="132"/>
      <c r="CF110" s="132"/>
      <c r="CG110" s="132"/>
      <c r="CH110" s="132"/>
      <c r="CI110" s="132"/>
      <c r="CJ110" s="132"/>
      <c r="CK110" s="132"/>
      <c r="CL110" s="132"/>
      <c r="CM110" s="132"/>
      <c r="CN110" s="132"/>
    </row>
    <row r="111" spans="1:92" s="135" customFormat="1" ht="14.25" customHeight="1" x14ac:dyDescent="0.25">
      <c r="A111" s="268"/>
      <c r="B111" s="286"/>
      <c r="C111" s="292"/>
      <c r="D111" s="292"/>
      <c r="E111" s="292"/>
      <c r="F111" s="289"/>
      <c r="G111" s="412"/>
      <c r="H111" s="289"/>
      <c r="I111" s="290"/>
      <c r="J111" s="289"/>
      <c r="K111" s="289"/>
      <c r="L111" s="289"/>
      <c r="M111" s="310"/>
      <c r="N111" s="523"/>
      <c r="O111" s="523"/>
      <c r="P111" s="523"/>
      <c r="Q111" s="523"/>
      <c r="R111" s="523"/>
      <c r="S111" s="523"/>
      <c r="T111" s="523"/>
      <c r="U111" s="523"/>
      <c r="V111" s="523"/>
      <c r="W111" s="523"/>
      <c r="X111" s="523"/>
      <c r="Y111" s="523"/>
      <c r="Z111" s="523"/>
      <c r="AA111" s="523"/>
      <c r="AB111" s="523"/>
      <c r="AC111" s="523"/>
      <c r="AD111" s="523"/>
      <c r="AE111" s="523"/>
      <c r="AF111" s="523"/>
      <c r="AG111" s="523"/>
      <c r="AH111" s="523"/>
      <c r="AI111" s="523"/>
      <c r="AJ111" s="523"/>
      <c r="AK111" s="523"/>
      <c r="AL111" s="523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2"/>
      <c r="AZ111" s="132"/>
      <c r="BA111" s="132"/>
      <c r="BB111" s="132"/>
      <c r="BC111" s="132"/>
      <c r="BD111" s="132"/>
      <c r="BE111" s="132"/>
      <c r="BF111" s="132"/>
      <c r="BG111" s="132"/>
      <c r="BH111" s="132"/>
      <c r="BI111" s="132"/>
      <c r="BJ111" s="132"/>
      <c r="BK111" s="132"/>
      <c r="BL111" s="132"/>
      <c r="BM111" s="132"/>
      <c r="BN111" s="132"/>
      <c r="BO111" s="132"/>
      <c r="BP111" s="132"/>
      <c r="BQ111" s="132"/>
      <c r="BR111" s="132"/>
      <c r="BS111" s="132"/>
      <c r="BT111" s="132"/>
      <c r="BU111" s="132"/>
      <c r="BV111" s="132"/>
      <c r="BW111" s="132"/>
      <c r="BX111" s="132"/>
      <c r="BY111" s="132"/>
      <c r="BZ111" s="132"/>
      <c r="CA111" s="132"/>
      <c r="CB111" s="132"/>
      <c r="CC111" s="132"/>
      <c r="CD111" s="132"/>
      <c r="CE111" s="132"/>
      <c r="CF111" s="132"/>
      <c r="CG111" s="132"/>
      <c r="CH111" s="132"/>
      <c r="CI111" s="132"/>
      <c r="CJ111" s="132"/>
      <c r="CK111" s="132"/>
      <c r="CL111" s="132"/>
      <c r="CM111" s="132"/>
      <c r="CN111" s="132"/>
    </row>
    <row r="112" spans="1:92" s="135" customFormat="1" ht="14.25" customHeight="1" thickBot="1" x14ac:dyDescent="0.3">
      <c r="A112" s="268">
        <v>43</v>
      </c>
      <c r="B112" s="286" t="s">
        <v>302</v>
      </c>
      <c r="C112" s="292"/>
      <c r="D112" s="292"/>
      <c r="E112" s="292"/>
      <c r="F112" s="287" t="s">
        <v>153</v>
      </c>
      <c r="G112" s="312">
        <f>ROUND(Testing!J199,2)</f>
        <v>0</v>
      </c>
      <c r="H112" s="289" t="s">
        <v>118</v>
      </c>
      <c r="I112" s="290" t="s">
        <v>154</v>
      </c>
      <c r="J112" s="287" t="str">
        <f>IF('TC 66-204 page 3'!M28&gt;0,'TC 66-204 page 3'!M28,"")</f>
        <v/>
      </c>
      <c r="K112" s="289" t="s">
        <v>155</v>
      </c>
      <c r="L112" s="287" t="s">
        <v>153</v>
      </c>
      <c r="M112" s="313" t="str">
        <f>IF(J112="","",G112*J112)</f>
        <v/>
      </c>
      <c r="N112" s="523"/>
      <c r="O112" s="523"/>
      <c r="P112" s="523"/>
      <c r="Q112" s="523"/>
      <c r="R112" s="523"/>
      <c r="S112" s="523"/>
      <c r="T112" s="523"/>
      <c r="U112" s="523"/>
      <c r="V112" s="523"/>
      <c r="W112" s="523"/>
      <c r="X112" s="523"/>
      <c r="Y112" s="523"/>
      <c r="Z112" s="523"/>
      <c r="AA112" s="523"/>
      <c r="AB112" s="523"/>
      <c r="AC112" s="523"/>
      <c r="AD112" s="523"/>
      <c r="AE112" s="523"/>
      <c r="AF112" s="523"/>
      <c r="AG112" s="523"/>
      <c r="AH112" s="523"/>
      <c r="AI112" s="523"/>
      <c r="AJ112" s="523"/>
      <c r="AK112" s="523"/>
      <c r="AL112" s="523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2"/>
      <c r="AZ112" s="132"/>
      <c r="BA112" s="132"/>
      <c r="BB112" s="132"/>
      <c r="BC112" s="132"/>
      <c r="BD112" s="132"/>
      <c r="BE112" s="132"/>
      <c r="BF112" s="132"/>
      <c r="BG112" s="132"/>
      <c r="BH112" s="132"/>
      <c r="BI112" s="132"/>
      <c r="BJ112" s="132"/>
      <c r="BK112" s="132"/>
      <c r="BL112" s="132"/>
      <c r="BM112" s="132"/>
      <c r="BN112" s="132"/>
      <c r="BO112" s="132"/>
      <c r="BP112" s="132"/>
      <c r="BQ112" s="132"/>
      <c r="BR112" s="132"/>
      <c r="BS112" s="132"/>
      <c r="BT112" s="132"/>
      <c r="BU112" s="132"/>
      <c r="BV112" s="132"/>
      <c r="BW112" s="132"/>
      <c r="BX112" s="132"/>
      <c r="BY112" s="132"/>
      <c r="BZ112" s="132"/>
      <c r="CA112" s="132"/>
      <c r="CB112" s="132"/>
      <c r="CC112" s="132"/>
      <c r="CD112" s="132"/>
      <c r="CE112" s="132"/>
      <c r="CF112" s="132"/>
      <c r="CG112" s="132"/>
      <c r="CH112" s="132"/>
      <c r="CI112" s="132"/>
      <c r="CJ112" s="132"/>
      <c r="CK112" s="132"/>
      <c r="CL112" s="132"/>
      <c r="CM112" s="132"/>
      <c r="CN112" s="132"/>
    </row>
    <row r="113" spans="1:92" s="134" customFormat="1" ht="14.25" customHeight="1" x14ac:dyDescent="0.25">
      <c r="A113" s="269"/>
      <c r="B113" s="306"/>
      <c r="C113" s="284"/>
      <c r="D113" s="284"/>
      <c r="E113" s="284"/>
      <c r="F113" s="283"/>
      <c r="G113" s="415"/>
      <c r="H113" s="283"/>
      <c r="I113" s="282"/>
      <c r="J113" s="283"/>
      <c r="K113" s="283"/>
      <c r="L113" s="277"/>
      <c r="M113" s="415"/>
      <c r="N113" s="523"/>
      <c r="O113" s="523"/>
      <c r="P113" s="523"/>
      <c r="Q113" s="523"/>
      <c r="R113" s="523"/>
      <c r="S113" s="523"/>
      <c r="T113" s="523"/>
      <c r="U113" s="523"/>
      <c r="V113" s="523"/>
      <c r="W113" s="523"/>
      <c r="X113" s="523"/>
      <c r="Y113" s="523"/>
      <c r="Z113" s="523"/>
      <c r="AA113" s="523"/>
      <c r="AB113" s="523"/>
      <c r="AC113" s="523"/>
      <c r="AD113" s="523"/>
      <c r="AE113" s="523"/>
      <c r="AF113" s="523"/>
      <c r="AG113" s="523"/>
      <c r="AH113" s="523"/>
      <c r="AI113" s="523"/>
      <c r="AJ113" s="523"/>
      <c r="AK113" s="523"/>
      <c r="AL113" s="523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2"/>
      <c r="AZ113" s="132"/>
      <c r="BA113" s="132"/>
      <c r="BB113" s="132"/>
      <c r="BC113" s="132"/>
      <c r="BD113" s="132"/>
      <c r="BE113" s="132"/>
      <c r="BF113" s="132"/>
      <c r="BG113" s="132"/>
      <c r="BH113" s="132"/>
      <c r="BI113" s="132"/>
      <c r="BJ113" s="132"/>
      <c r="BK113" s="132"/>
      <c r="BL113" s="132"/>
      <c r="BM113" s="132"/>
      <c r="BN113" s="132"/>
      <c r="BO113" s="132"/>
      <c r="BP113" s="132"/>
      <c r="BQ113" s="132"/>
      <c r="BR113" s="132"/>
      <c r="BS113" s="132"/>
      <c r="BT113" s="132"/>
      <c r="BU113" s="132"/>
      <c r="BV113" s="132"/>
      <c r="BW113" s="132"/>
      <c r="BX113" s="132"/>
      <c r="BY113" s="132"/>
      <c r="BZ113" s="132"/>
      <c r="CA113" s="132"/>
      <c r="CB113" s="132"/>
      <c r="CC113" s="132"/>
      <c r="CD113" s="132"/>
      <c r="CE113" s="132"/>
      <c r="CF113" s="132"/>
      <c r="CG113" s="132"/>
      <c r="CH113" s="132"/>
      <c r="CI113" s="132"/>
      <c r="CJ113" s="132"/>
      <c r="CK113" s="132"/>
      <c r="CL113" s="132"/>
      <c r="CM113" s="132"/>
      <c r="CN113" s="132"/>
    </row>
    <row r="114" spans="1:92" s="135" customFormat="1" ht="14.25" customHeight="1" thickBot="1" x14ac:dyDescent="0.3">
      <c r="A114" s="268">
        <v>44</v>
      </c>
      <c r="B114" s="286" t="s">
        <v>301</v>
      </c>
      <c r="C114" s="292"/>
      <c r="D114" s="292"/>
      <c r="E114" s="292"/>
      <c r="F114" s="287" t="s">
        <v>153</v>
      </c>
      <c r="G114" s="312">
        <f>ROUND(Testing!J210,2)</f>
        <v>0</v>
      </c>
      <c r="H114" s="289" t="s">
        <v>118</v>
      </c>
      <c r="I114" s="290" t="s">
        <v>154</v>
      </c>
      <c r="J114" s="287" t="str">
        <f>IF('TC 66-204 page 3'!N28&gt;0,'TC 66-204 page 3'!N28,"")</f>
        <v/>
      </c>
      <c r="K114" s="289" t="s">
        <v>155</v>
      </c>
      <c r="L114" s="287" t="s">
        <v>153</v>
      </c>
      <c r="M114" s="313" t="str">
        <f>IF(J114="","",G114*J114)</f>
        <v/>
      </c>
      <c r="N114" s="523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3"/>
      <c r="Z114" s="523"/>
      <c r="AA114" s="523"/>
      <c r="AB114" s="523"/>
      <c r="AC114" s="523"/>
      <c r="AD114" s="523"/>
      <c r="AE114" s="523"/>
      <c r="AF114" s="523"/>
      <c r="AG114" s="523"/>
      <c r="AH114" s="523"/>
      <c r="AI114" s="523"/>
      <c r="AJ114" s="523"/>
      <c r="AK114" s="523"/>
      <c r="AL114" s="523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2"/>
      <c r="AZ114" s="132"/>
      <c r="BA114" s="132"/>
      <c r="BB114" s="132"/>
      <c r="BC114" s="132"/>
      <c r="BD114" s="132"/>
      <c r="BE114" s="132"/>
      <c r="BF114" s="132"/>
      <c r="BG114" s="132"/>
      <c r="BH114" s="132"/>
      <c r="BI114" s="132"/>
      <c r="BJ114" s="132"/>
      <c r="BK114" s="132"/>
      <c r="BL114" s="132"/>
      <c r="BM114" s="132"/>
      <c r="BN114" s="132"/>
      <c r="BO114" s="132"/>
      <c r="BP114" s="132"/>
      <c r="BQ114" s="132"/>
      <c r="BR114" s="132"/>
      <c r="BS114" s="132"/>
      <c r="BT114" s="132"/>
      <c r="BU114" s="132"/>
      <c r="BV114" s="132"/>
      <c r="BW114" s="132"/>
      <c r="BX114" s="132"/>
      <c r="BY114" s="132"/>
      <c r="BZ114" s="132"/>
      <c r="CA114" s="132"/>
      <c r="CB114" s="132"/>
      <c r="CC114" s="132"/>
      <c r="CD114" s="132"/>
      <c r="CE114" s="132"/>
      <c r="CF114" s="132"/>
      <c r="CG114" s="132"/>
      <c r="CH114" s="132"/>
      <c r="CI114" s="132"/>
      <c r="CJ114" s="132"/>
      <c r="CK114" s="132"/>
      <c r="CL114" s="132"/>
      <c r="CM114" s="132"/>
      <c r="CN114" s="132"/>
    </row>
    <row r="115" spans="1:92" s="134" customFormat="1" ht="14.1" customHeight="1" x14ac:dyDescent="0.2">
      <c r="A115" s="693" t="s">
        <v>167</v>
      </c>
      <c r="B115" s="693"/>
      <c r="C115" s="307"/>
      <c r="D115" s="307"/>
      <c r="E115" s="307"/>
      <c r="F115" s="308"/>
      <c r="G115" s="308"/>
      <c r="H115" s="307"/>
      <c r="I115" s="269"/>
      <c r="J115" s="308"/>
      <c r="K115" s="308"/>
      <c r="L115" s="709" t="s">
        <v>348</v>
      </c>
      <c r="M115" s="709"/>
      <c r="N115" s="523"/>
      <c r="O115" s="523"/>
      <c r="P115" s="523"/>
      <c r="Q115" s="523"/>
      <c r="R115" s="523"/>
      <c r="S115" s="523"/>
      <c r="T115" s="523"/>
      <c r="U115" s="523"/>
      <c r="V115" s="523"/>
      <c r="W115" s="523"/>
      <c r="X115" s="523"/>
      <c r="Y115" s="523"/>
      <c r="Z115" s="523"/>
      <c r="AA115" s="523"/>
      <c r="AB115" s="523"/>
      <c r="AC115" s="523"/>
      <c r="AD115" s="523"/>
      <c r="AE115" s="523"/>
      <c r="AF115" s="523"/>
      <c r="AG115" s="523"/>
      <c r="AH115" s="523"/>
      <c r="AI115" s="523"/>
      <c r="AJ115" s="523"/>
      <c r="AK115" s="523"/>
      <c r="AL115" s="523"/>
      <c r="AM115" s="132"/>
      <c r="AN115" s="132"/>
      <c r="AO115" s="132"/>
      <c r="AP115" s="132"/>
      <c r="AQ115" s="132"/>
      <c r="AR115" s="132"/>
      <c r="AS115" s="132"/>
      <c r="AT115" s="132"/>
      <c r="AU115" s="132"/>
      <c r="AV115" s="132"/>
      <c r="AW115" s="132"/>
      <c r="AX115" s="132"/>
      <c r="AY115" s="132"/>
      <c r="AZ115" s="132"/>
      <c r="BA115" s="132"/>
      <c r="BB115" s="132"/>
      <c r="BC115" s="132"/>
      <c r="BD115" s="132"/>
      <c r="BE115" s="132"/>
      <c r="BF115" s="132"/>
      <c r="BG115" s="132"/>
      <c r="BH115" s="132"/>
      <c r="BI115" s="132"/>
      <c r="BJ115" s="132"/>
      <c r="BK115" s="132"/>
      <c r="BL115" s="132"/>
      <c r="BM115" s="132"/>
      <c r="BN115" s="132"/>
      <c r="BO115" s="132"/>
      <c r="BP115" s="132"/>
      <c r="BQ115" s="132"/>
      <c r="BR115" s="132"/>
      <c r="BS115" s="132"/>
      <c r="BT115" s="132"/>
      <c r="BU115" s="132"/>
      <c r="BV115" s="132"/>
      <c r="BW115" s="132"/>
      <c r="BX115" s="132"/>
      <c r="BY115" s="132"/>
      <c r="BZ115" s="132"/>
      <c r="CA115" s="132"/>
      <c r="CB115" s="132"/>
      <c r="CC115" s="132"/>
      <c r="CD115" s="132"/>
      <c r="CE115" s="132"/>
      <c r="CF115" s="132"/>
      <c r="CG115" s="132"/>
      <c r="CH115" s="132"/>
      <c r="CI115" s="132"/>
      <c r="CJ115" s="132"/>
      <c r="CK115" s="132"/>
      <c r="CL115" s="132"/>
      <c r="CM115" s="132"/>
      <c r="CN115" s="132"/>
    </row>
    <row r="116" spans="1:92" s="134" customFormat="1" ht="14.1" customHeight="1" x14ac:dyDescent="0.2">
      <c r="A116" s="693" t="s">
        <v>168</v>
      </c>
      <c r="B116" s="693"/>
      <c r="C116" s="307"/>
      <c r="D116" s="307"/>
      <c r="E116" s="307"/>
      <c r="F116" s="308"/>
      <c r="G116" s="308"/>
      <c r="H116" s="307"/>
      <c r="I116" s="269"/>
      <c r="J116" s="308"/>
      <c r="K116" s="308"/>
      <c r="L116" s="307"/>
      <c r="M116" s="308"/>
      <c r="N116" s="523"/>
      <c r="O116" s="523"/>
      <c r="P116" s="523"/>
      <c r="Q116" s="523"/>
      <c r="R116" s="523"/>
      <c r="S116" s="523"/>
      <c r="T116" s="523"/>
      <c r="U116" s="523"/>
      <c r="V116" s="523"/>
      <c r="W116" s="523"/>
      <c r="X116" s="523"/>
      <c r="Y116" s="523"/>
      <c r="Z116" s="523"/>
      <c r="AA116" s="523"/>
      <c r="AB116" s="523"/>
      <c r="AC116" s="523"/>
      <c r="AD116" s="523"/>
      <c r="AE116" s="523"/>
      <c r="AF116" s="523"/>
      <c r="AG116" s="523"/>
      <c r="AH116" s="523"/>
      <c r="AI116" s="523"/>
      <c r="AJ116" s="523"/>
      <c r="AK116" s="523"/>
      <c r="AL116" s="523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2"/>
      <c r="AZ116" s="132"/>
      <c r="BA116" s="132"/>
      <c r="BB116" s="132"/>
      <c r="BC116" s="132"/>
      <c r="BD116" s="132"/>
      <c r="BE116" s="132"/>
      <c r="BF116" s="132"/>
      <c r="BG116" s="132"/>
      <c r="BH116" s="132"/>
      <c r="BI116" s="132"/>
      <c r="BJ116" s="132"/>
      <c r="BK116" s="132"/>
      <c r="BL116" s="132"/>
      <c r="BM116" s="132"/>
      <c r="BN116" s="132"/>
      <c r="BO116" s="132"/>
      <c r="BP116" s="132"/>
      <c r="BQ116" s="132"/>
      <c r="BR116" s="132"/>
      <c r="BS116" s="132"/>
      <c r="BT116" s="132"/>
      <c r="BU116" s="132"/>
      <c r="BV116" s="132"/>
      <c r="BW116" s="132"/>
      <c r="BX116" s="132"/>
      <c r="BY116" s="132"/>
      <c r="BZ116" s="132"/>
      <c r="CA116" s="132"/>
      <c r="CB116" s="132"/>
      <c r="CC116" s="132"/>
      <c r="CD116" s="132"/>
      <c r="CE116" s="132"/>
      <c r="CF116" s="132"/>
      <c r="CG116" s="132"/>
      <c r="CH116" s="132"/>
      <c r="CI116" s="132"/>
      <c r="CJ116" s="132"/>
      <c r="CK116" s="132"/>
      <c r="CL116" s="132"/>
      <c r="CM116" s="132"/>
      <c r="CN116" s="132"/>
    </row>
    <row r="117" spans="1:92" s="134" customFormat="1" ht="24.75" customHeight="1" x14ac:dyDescent="0.25">
      <c r="A117" s="696" t="s">
        <v>147</v>
      </c>
      <c r="B117" s="696"/>
      <c r="C117" s="696"/>
      <c r="D117" s="696"/>
      <c r="E117" s="696"/>
      <c r="F117" s="696"/>
      <c r="G117" s="696"/>
      <c r="H117" s="696"/>
      <c r="I117" s="696"/>
      <c r="J117" s="696"/>
      <c r="K117" s="696"/>
      <c r="L117" s="696"/>
      <c r="M117" s="696"/>
      <c r="N117" s="523"/>
      <c r="O117" s="523"/>
      <c r="P117" s="523"/>
      <c r="Q117" s="523"/>
      <c r="R117" s="523"/>
      <c r="S117" s="523"/>
      <c r="T117" s="523"/>
      <c r="U117" s="523"/>
      <c r="V117" s="523"/>
      <c r="W117" s="523"/>
      <c r="X117" s="523"/>
      <c r="Y117" s="523"/>
      <c r="Z117" s="523"/>
      <c r="AA117" s="523"/>
      <c r="AB117" s="523"/>
      <c r="AC117" s="523"/>
      <c r="AD117" s="523"/>
      <c r="AE117" s="523"/>
      <c r="AF117" s="523"/>
      <c r="AG117" s="523"/>
      <c r="AH117" s="523"/>
      <c r="AI117" s="523"/>
      <c r="AJ117" s="523"/>
      <c r="AK117" s="523"/>
      <c r="AL117" s="523"/>
      <c r="AM117" s="132"/>
      <c r="AN117" s="132"/>
      <c r="AO117" s="132"/>
      <c r="AP117" s="132"/>
      <c r="AQ117" s="132"/>
      <c r="AR117" s="132"/>
      <c r="AS117" s="132"/>
      <c r="AT117" s="132"/>
      <c r="AU117" s="132"/>
      <c r="AV117" s="132"/>
      <c r="AW117" s="132"/>
      <c r="AX117" s="132"/>
      <c r="AY117" s="132"/>
      <c r="AZ117" s="132"/>
      <c r="BA117" s="132"/>
      <c r="BB117" s="132"/>
      <c r="BC117" s="132"/>
      <c r="BD117" s="132"/>
      <c r="BE117" s="132"/>
      <c r="BF117" s="132"/>
      <c r="BG117" s="132"/>
      <c r="BH117" s="132"/>
      <c r="BI117" s="132"/>
      <c r="BJ117" s="132"/>
      <c r="BK117" s="132"/>
      <c r="BL117" s="132"/>
      <c r="BM117" s="132"/>
      <c r="BN117" s="132"/>
      <c r="BO117" s="132"/>
      <c r="BP117" s="132"/>
      <c r="BQ117" s="132"/>
      <c r="BR117" s="132"/>
      <c r="BS117" s="132"/>
      <c r="BT117" s="132"/>
      <c r="BU117" s="132"/>
      <c r="BV117" s="132"/>
      <c r="BW117" s="132"/>
      <c r="BX117" s="132"/>
      <c r="BY117" s="132"/>
      <c r="BZ117" s="132"/>
      <c r="CA117" s="132"/>
      <c r="CB117" s="132"/>
      <c r="CC117" s="132"/>
      <c r="CD117" s="132"/>
      <c r="CE117" s="132"/>
      <c r="CF117" s="132"/>
      <c r="CG117" s="132"/>
      <c r="CH117" s="132"/>
      <c r="CI117" s="132"/>
      <c r="CJ117" s="132"/>
      <c r="CK117" s="132"/>
      <c r="CL117" s="132"/>
      <c r="CM117" s="132"/>
      <c r="CN117" s="132"/>
    </row>
    <row r="118" spans="1:92" s="134" customFormat="1" ht="40.5" customHeight="1" thickBot="1" x14ac:dyDescent="0.3">
      <c r="A118" s="268"/>
      <c r="B118" s="275" t="s">
        <v>123</v>
      </c>
      <c r="C118" s="713">
        <f>C8</f>
        <v>0</v>
      </c>
      <c r="D118" s="713"/>
      <c r="E118" s="713"/>
      <c r="F118" s="705" t="s">
        <v>603</v>
      </c>
      <c r="G118" s="705"/>
      <c r="H118" s="707">
        <f>H8</f>
        <v>0</v>
      </c>
      <c r="I118" s="707"/>
      <c r="J118" s="275"/>
      <c r="K118" s="703"/>
      <c r="L118" s="704"/>
      <c r="M118" s="704"/>
      <c r="N118" s="523"/>
      <c r="O118" s="523"/>
      <c r="P118" s="523"/>
      <c r="Q118" s="523"/>
      <c r="R118" s="523"/>
      <c r="S118" s="523"/>
      <c r="T118" s="523"/>
      <c r="U118" s="523"/>
      <c r="V118" s="523"/>
      <c r="W118" s="523"/>
      <c r="X118" s="523"/>
      <c r="Y118" s="523"/>
      <c r="Z118" s="523"/>
      <c r="AA118" s="523"/>
      <c r="AB118" s="523"/>
      <c r="AC118" s="523"/>
      <c r="AD118" s="523"/>
      <c r="AE118" s="523"/>
      <c r="AF118" s="523"/>
      <c r="AG118" s="523"/>
      <c r="AH118" s="523"/>
      <c r="AI118" s="523"/>
      <c r="AJ118" s="523"/>
      <c r="AK118" s="523"/>
      <c r="AL118" s="523"/>
      <c r="AM118" s="132"/>
      <c r="AN118" s="132"/>
      <c r="AO118" s="132"/>
      <c r="AP118" s="132"/>
      <c r="AQ118" s="132"/>
      <c r="AR118" s="132"/>
      <c r="AS118" s="132"/>
      <c r="AT118" s="132"/>
      <c r="AU118" s="132"/>
      <c r="AV118" s="132"/>
      <c r="AW118" s="132"/>
      <c r="AX118" s="132"/>
      <c r="AY118" s="132"/>
      <c r="AZ118" s="132"/>
      <c r="BA118" s="132"/>
      <c r="BB118" s="132"/>
      <c r="BC118" s="132"/>
      <c r="BD118" s="132"/>
      <c r="BE118" s="132"/>
      <c r="BF118" s="132"/>
      <c r="BG118" s="132"/>
      <c r="BH118" s="132"/>
      <c r="BI118" s="132"/>
      <c r="BJ118" s="132"/>
      <c r="BK118" s="132"/>
      <c r="BL118" s="132"/>
      <c r="BM118" s="132"/>
      <c r="BN118" s="132"/>
      <c r="BO118" s="132"/>
      <c r="BP118" s="132"/>
      <c r="BQ118" s="132"/>
      <c r="BR118" s="132"/>
      <c r="BS118" s="132"/>
      <c r="BT118" s="132"/>
      <c r="BU118" s="132"/>
      <c r="BV118" s="132"/>
      <c r="BW118" s="132"/>
      <c r="BX118" s="132"/>
      <c r="BY118" s="132"/>
      <c r="BZ118" s="132"/>
      <c r="CA118" s="132"/>
      <c r="CB118" s="132"/>
      <c r="CC118" s="132"/>
      <c r="CD118" s="132"/>
      <c r="CE118" s="132"/>
      <c r="CF118" s="132"/>
      <c r="CG118" s="132"/>
      <c r="CH118" s="132"/>
      <c r="CI118" s="132"/>
      <c r="CJ118" s="132"/>
      <c r="CK118" s="132"/>
      <c r="CL118" s="132"/>
      <c r="CM118" s="132"/>
      <c r="CN118" s="132"/>
    </row>
    <row r="119" spans="1:92" s="134" customFormat="1" ht="32.25" customHeight="1" x14ac:dyDescent="0.25">
      <c r="A119" s="268"/>
      <c r="B119" s="286"/>
      <c r="C119" s="292"/>
      <c r="D119" s="292"/>
      <c r="E119" s="292"/>
      <c r="F119" s="289"/>
      <c r="G119" s="293"/>
      <c r="H119" s="301"/>
      <c r="I119" s="290"/>
      <c r="J119" s="289"/>
      <c r="K119" s="289"/>
      <c r="L119" s="304"/>
      <c r="M119" s="296"/>
      <c r="N119" s="523"/>
      <c r="O119" s="523"/>
      <c r="P119" s="523"/>
      <c r="Q119" s="523"/>
      <c r="R119" s="523"/>
      <c r="S119" s="523"/>
      <c r="T119" s="523"/>
      <c r="U119" s="523"/>
      <c r="V119" s="523"/>
      <c r="W119" s="523"/>
      <c r="X119" s="523"/>
      <c r="Y119" s="523"/>
      <c r="Z119" s="523"/>
      <c r="AA119" s="523"/>
      <c r="AB119" s="523"/>
      <c r="AC119" s="523"/>
      <c r="AD119" s="523"/>
      <c r="AE119" s="523"/>
      <c r="AF119" s="523"/>
      <c r="AG119" s="523"/>
      <c r="AH119" s="523"/>
      <c r="AI119" s="523"/>
      <c r="AJ119" s="523"/>
      <c r="AK119" s="523"/>
      <c r="AL119" s="523"/>
      <c r="AM119" s="132"/>
      <c r="AN119" s="132"/>
      <c r="AO119" s="132"/>
      <c r="AP119" s="132"/>
      <c r="AQ119" s="132"/>
      <c r="AR119" s="132"/>
      <c r="AS119" s="132"/>
      <c r="AT119" s="132"/>
      <c r="AU119" s="132"/>
      <c r="AV119" s="132"/>
      <c r="AW119" s="132"/>
      <c r="AX119" s="132"/>
      <c r="AY119" s="132"/>
      <c r="AZ119" s="132"/>
      <c r="BA119" s="132"/>
      <c r="BB119" s="132"/>
      <c r="BC119" s="132"/>
      <c r="BD119" s="132"/>
      <c r="BE119" s="132"/>
      <c r="BF119" s="132"/>
      <c r="BG119" s="132"/>
      <c r="BH119" s="132"/>
      <c r="BI119" s="132"/>
      <c r="BJ119" s="132"/>
      <c r="BK119" s="132"/>
      <c r="BL119" s="132"/>
      <c r="BM119" s="132"/>
      <c r="BN119" s="132"/>
      <c r="BO119" s="132"/>
      <c r="BP119" s="132"/>
      <c r="BQ119" s="132"/>
      <c r="BR119" s="132"/>
      <c r="BS119" s="132"/>
      <c r="BT119" s="132"/>
      <c r="BU119" s="132"/>
      <c r="BV119" s="132"/>
      <c r="BW119" s="132"/>
      <c r="BX119" s="132"/>
      <c r="BY119" s="132"/>
      <c r="BZ119" s="132"/>
      <c r="CA119" s="132"/>
      <c r="CB119" s="132"/>
      <c r="CC119" s="132"/>
      <c r="CD119" s="132"/>
      <c r="CE119" s="132"/>
      <c r="CF119" s="132"/>
      <c r="CG119" s="132"/>
      <c r="CH119" s="132"/>
      <c r="CI119" s="132"/>
      <c r="CJ119" s="132"/>
      <c r="CK119" s="132"/>
      <c r="CL119" s="132"/>
      <c r="CM119" s="132"/>
      <c r="CN119" s="132"/>
    </row>
    <row r="120" spans="1:92" s="135" customFormat="1" ht="14.25" customHeight="1" thickBot="1" x14ac:dyDescent="0.3">
      <c r="A120" s="268">
        <v>45</v>
      </c>
      <c r="B120" s="322" t="s">
        <v>764</v>
      </c>
      <c r="C120" s="292"/>
      <c r="D120" s="292"/>
      <c r="E120" s="292"/>
      <c r="F120" s="287" t="s">
        <v>153</v>
      </c>
      <c r="G120" s="312">
        <f>ROUND(Testing!J221,2)</f>
        <v>0</v>
      </c>
      <c r="H120" s="289" t="s">
        <v>118</v>
      </c>
      <c r="I120" s="290" t="s">
        <v>154</v>
      </c>
      <c r="J120" s="287" t="str">
        <f>IF('TC 66-204 page 3'!O28&gt;0,'TC 66-204 page 3'!O28,"")</f>
        <v/>
      </c>
      <c r="K120" s="289" t="s">
        <v>155</v>
      </c>
      <c r="L120" s="287" t="s">
        <v>153</v>
      </c>
      <c r="M120" s="313" t="str">
        <f>IF(J120="","",G120*J120)</f>
        <v/>
      </c>
      <c r="N120" s="523"/>
      <c r="O120" s="523"/>
      <c r="P120" s="523"/>
      <c r="Q120" s="523"/>
      <c r="R120" s="523"/>
      <c r="S120" s="523"/>
      <c r="T120" s="523"/>
      <c r="U120" s="523"/>
      <c r="V120" s="523"/>
      <c r="W120" s="523"/>
      <c r="X120" s="523"/>
      <c r="Y120" s="523"/>
      <c r="Z120" s="523"/>
      <c r="AA120" s="523"/>
      <c r="AB120" s="523"/>
      <c r="AC120" s="523"/>
      <c r="AD120" s="523"/>
      <c r="AE120" s="523"/>
      <c r="AF120" s="523"/>
      <c r="AG120" s="523"/>
      <c r="AH120" s="523"/>
      <c r="AI120" s="523"/>
      <c r="AJ120" s="523"/>
      <c r="AK120" s="523"/>
      <c r="AL120" s="523"/>
      <c r="AM120" s="132"/>
      <c r="AN120" s="132"/>
      <c r="AO120" s="132"/>
      <c r="AP120" s="132"/>
      <c r="AQ120" s="132"/>
      <c r="AR120" s="132"/>
      <c r="AS120" s="132"/>
      <c r="AT120" s="132"/>
      <c r="AU120" s="132"/>
      <c r="AV120" s="132"/>
      <c r="AW120" s="132"/>
      <c r="AX120" s="132"/>
      <c r="AY120" s="132"/>
      <c r="AZ120" s="132"/>
      <c r="BA120" s="132"/>
      <c r="BB120" s="132"/>
      <c r="BC120" s="132"/>
      <c r="BD120" s="132"/>
      <c r="BE120" s="132"/>
      <c r="BF120" s="132"/>
      <c r="BG120" s="132"/>
      <c r="BH120" s="132"/>
      <c r="BI120" s="132"/>
      <c r="BJ120" s="132"/>
      <c r="BK120" s="132"/>
      <c r="BL120" s="132"/>
      <c r="BM120" s="132"/>
      <c r="BN120" s="132"/>
      <c r="BO120" s="132"/>
      <c r="BP120" s="132"/>
      <c r="BQ120" s="132"/>
      <c r="BR120" s="132"/>
      <c r="BS120" s="132"/>
      <c r="BT120" s="132"/>
      <c r="BU120" s="132"/>
      <c r="BV120" s="132"/>
      <c r="BW120" s="132"/>
      <c r="BX120" s="132"/>
      <c r="BY120" s="132"/>
      <c r="BZ120" s="132"/>
      <c r="CA120" s="132"/>
      <c r="CB120" s="132"/>
      <c r="CC120" s="132"/>
      <c r="CD120" s="132"/>
      <c r="CE120" s="132"/>
      <c r="CF120" s="132"/>
      <c r="CG120" s="132"/>
      <c r="CH120" s="132"/>
      <c r="CI120" s="132"/>
      <c r="CJ120" s="132"/>
      <c r="CK120" s="132"/>
      <c r="CL120" s="132"/>
      <c r="CM120" s="132"/>
      <c r="CN120" s="132"/>
    </row>
    <row r="121" spans="1:92" s="135" customFormat="1" ht="14.25" customHeight="1" x14ac:dyDescent="0.25">
      <c r="A121" s="268"/>
      <c r="B121" s="286"/>
      <c r="C121" s="292"/>
      <c r="D121" s="292"/>
      <c r="E121" s="292"/>
      <c r="F121" s="302"/>
      <c r="G121" s="414"/>
      <c r="H121" s="302"/>
      <c r="I121" s="303"/>
      <c r="J121" s="302"/>
      <c r="K121" s="302"/>
      <c r="L121" s="302"/>
      <c r="M121" s="413"/>
      <c r="N121" s="523"/>
      <c r="O121" s="523"/>
      <c r="P121" s="523"/>
      <c r="Q121" s="523"/>
      <c r="R121" s="523"/>
      <c r="S121" s="523"/>
      <c r="T121" s="523"/>
      <c r="U121" s="523"/>
      <c r="V121" s="523"/>
      <c r="W121" s="523"/>
      <c r="X121" s="523"/>
      <c r="Y121" s="523"/>
      <c r="Z121" s="523"/>
      <c r="AA121" s="523"/>
      <c r="AB121" s="523"/>
      <c r="AC121" s="523"/>
      <c r="AD121" s="523"/>
      <c r="AE121" s="523"/>
      <c r="AF121" s="523"/>
      <c r="AG121" s="523"/>
      <c r="AH121" s="523"/>
      <c r="AI121" s="523"/>
      <c r="AJ121" s="523"/>
      <c r="AK121" s="523"/>
      <c r="AL121" s="523"/>
      <c r="AM121" s="132"/>
      <c r="AN121" s="132"/>
      <c r="AO121" s="132"/>
      <c r="AP121" s="132"/>
      <c r="AQ121" s="132"/>
      <c r="AR121" s="132"/>
      <c r="AS121" s="132"/>
      <c r="AT121" s="132"/>
      <c r="AU121" s="132"/>
      <c r="AV121" s="132"/>
      <c r="AW121" s="132"/>
      <c r="AX121" s="132"/>
      <c r="AY121" s="132"/>
      <c r="AZ121" s="132"/>
      <c r="BA121" s="132"/>
      <c r="BB121" s="132"/>
      <c r="BC121" s="132"/>
      <c r="BD121" s="132"/>
      <c r="BE121" s="132"/>
      <c r="BF121" s="132"/>
      <c r="BG121" s="132"/>
      <c r="BH121" s="132"/>
      <c r="BI121" s="132"/>
      <c r="BJ121" s="132"/>
      <c r="BK121" s="132"/>
      <c r="BL121" s="132"/>
      <c r="BM121" s="132"/>
      <c r="BN121" s="132"/>
      <c r="BO121" s="132"/>
      <c r="BP121" s="132"/>
      <c r="BQ121" s="132"/>
      <c r="BR121" s="132"/>
      <c r="BS121" s="132"/>
      <c r="BT121" s="132"/>
      <c r="BU121" s="132"/>
      <c r="BV121" s="132"/>
      <c r="BW121" s="132"/>
      <c r="BX121" s="132"/>
      <c r="BY121" s="132"/>
      <c r="BZ121" s="132"/>
      <c r="CA121" s="132"/>
      <c r="CB121" s="132"/>
      <c r="CC121" s="132"/>
      <c r="CD121" s="132"/>
      <c r="CE121" s="132"/>
      <c r="CF121" s="132"/>
      <c r="CG121" s="132"/>
      <c r="CH121" s="132"/>
      <c r="CI121" s="132"/>
      <c r="CJ121" s="132"/>
      <c r="CK121" s="132"/>
      <c r="CL121" s="132"/>
      <c r="CM121" s="132"/>
      <c r="CN121" s="132"/>
    </row>
    <row r="122" spans="1:92" s="135" customFormat="1" ht="14.25" customHeight="1" thickBot="1" x14ac:dyDescent="0.3">
      <c r="A122" s="268">
        <v>46</v>
      </c>
      <c r="B122" s="286" t="s">
        <v>300</v>
      </c>
      <c r="C122" s="292"/>
      <c r="D122" s="292"/>
      <c r="E122" s="292"/>
      <c r="F122" s="287" t="s">
        <v>153</v>
      </c>
      <c r="G122" s="312">
        <f>ROUND(Testing!J232,2)</f>
        <v>0</v>
      </c>
      <c r="H122" s="289" t="s">
        <v>118</v>
      </c>
      <c r="I122" s="290" t="s">
        <v>154</v>
      </c>
      <c r="J122" s="287" t="str">
        <f>IF('TC 66-204 page 3'!P28&gt;0,'TC 66-204 page 3'!P28,"")</f>
        <v/>
      </c>
      <c r="K122" s="289" t="s">
        <v>155</v>
      </c>
      <c r="L122" s="287" t="s">
        <v>153</v>
      </c>
      <c r="M122" s="313" t="str">
        <f>IF(J122="","",G122*J122)</f>
        <v/>
      </c>
      <c r="N122" s="523"/>
      <c r="O122" s="523"/>
      <c r="P122" s="523"/>
      <c r="Q122" s="523"/>
      <c r="R122" s="523"/>
      <c r="S122" s="523"/>
      <c r="T122" s="523"/>
      <c r="U122" s="523"/>
      <c r="V122" s="523"/>
      <c r="W122" s="523"/>
      <c r="X122" s="523"/>
      <c r="Y122" s="523"/>
      <c r="Z122" s="523"/>
      <c r="AA122" s="523"/>
      <c r="AB122" s="523"/>
      <c r="AC122" s="523"/>
      <c r="AD122" s="523"/>
      <c r="AE122" s="523"/>
      <c r="AF122" s="523"/>
      <c r="AG122" s="523"/>
      <c r="AH122" s="523"/>
      <c r="AI122" s="523"/>
      <c r="AJ122" s="523"/>
      <c r="AK122" s="523"/>
      <c r="AL122" s="523"/>
      <c r="AM122" s="132"/>
      <c r="AN122" s="132"/>
      <c r="AO122" s="132"/>
      <c r="AP122" s="132"/>
      <c r="AQ122" s="132"/>
      <c r="AR122" s="132"/>
      <c r="AS122" s="132"/>
      <c r="AT122" s="132"/>
      <c r="AU122" s="132"/>
      <c r="AV122" s="132"/>
      <c r="AW122" s="132"/>
      <c r="AX122" s="132"/>
      <c r="AY122" s="132"/>
      <c r="AZ122" s="132"/>
      <c r="BA122" s="132"/>
      <c r="BB122" s="132"/>
      <c r="BC122" s="132"/>
      <c r="BD122" s="132"/>
      <c r="BE122" s="132"/>
      <c r="BF122" s="132"/>
      <c r="BG122" s="132"/>
      <c r="BH122" s="132"/>
      <c r="BI122" s="132"/>
      <c r="BJ122" s="132"/>
      <c r="BK122" s="132"/>
      <c r="BL122" s="132"/>
      <c r="BM122" s="132"/>
      <c r="BN122" s="132"/>
      <c r="BO122" s="132"/>
      <c r="BP122" s="132"/>
      <c r="BQ122" s="132"/>
      <c r="BR122" s="132"/>
      <c r="BS122" s="132"/>
      <c r="BT122" s="132"/>
      <c r="BU122" s="132"/>
      <c r="BV122" s="132"/>
      <c r="BW122" s="132"/>
      <c r="BX122" s="132"/>
      <c r="BY122" s="132"/>
      <c r="BZ122" s="132"/>
      <c r="CA122" s="132"/>
      <c r="CB122" s="132"/>
      <c r="CC122" s="132"/>
      <c r="CD122" s="132"/>
      <c r="CE122" s="132"/>
      <c r="CF122" s="132"/>
      <c r="CG122" s="132"/>
      <c r="CH122" s="132"/>
      <c r="CI122" s="132"/>
      <c r="CJ122" s="132"/>
      <c r="CK122" s="132"/>
      <c r="CL122" s="132"/>
      <c r="CM122" s="132"/>
      <c r="CN122" s="132"/>
    </row>
    <row r="123" spans="1:92" s="135" customFormat="1" ht="14.25" customHeight="1" x14ac:dyDescent="0.25">
      <c r="A123" s="268"/>
      <c r="B123" s="286"/>
      <c r="C123" s="292"/>
      <c r="D123" s="292"/>
      <c r="E123" s="292"/>
      <c r="F123" s="289"/>
      <c r="G123" s="412"/>
      <c r="H123" s="289"/>
      <c r="I123" s="290"/>
      <c r="J123" s="289"/>
      <c r="K123" s="289"/>
      <c r="L123" s="289"/>
      <c r="M123" s="310"/>
      <c r="N123" s="523"/>
      <c r="O123" s="523"/>
      <c r="P123" s="523"/>
      <c r="Q123" s="523"/>
      <c r="R123" s="523"/>
      <c r="S123" s="523"/>
      <c r="T123" s="523"/>
      <c r="U123" s="523"/>
      <c r="V123" s="523"/>
      <c r="W123" s="523"/>
      <c r="X123" s="523"/>
      <c r="Y123" s="523"/>
      <c r="Z123" s="523"/>
      <c r="AA123" s="523"/>
      <c r="AB123" s="523"/>
      <c r="AC123" s="523"/>
      <c r="AD123" s="523"/>
      <c r="AE123" s="523"/>
      <c r="AF123" s="523"/>
      <c r="AG123" s="523"/>
      <c r="AH123" s="523"/>
      <c r="AI123" s="523"/>
      <c r="AJ123" s="523"/>
      <c r="AK123" s="523"/>
      <c r="AL123" s="523"/>
      <c r="AM123" s="132"/>
      <c r="AN123" s="132"/>
      <c r="AO123" s="132"/>
      <c r="AP123" s="132"/>
      <c r="AQ123" s="132"/>
      <c r="AR123" s="132"/>
      <c r="AS123" s="132"/>
      <c r="AT123" s="132"/>
      <c r="AU123" s="132"/>
      <c r="AV123" s="132"/>
      <c r="AW123" s="132"/>
      <c r="AX123" s="132"/>
      <c r="AY123" s="132"/>
      <c r="AZ123" s="132"/>
      <c r="BA123" s="132"/>
      <c r="BB123" s="132"/>
      <c r="BC123" s="132"/>
      <c r="BD123" s="132"/>
      <c r="BE123" s="132"/>
      <c r="BF123" s="132"/>
      <c r="BG123" s="132"/>
      <c r="BH123" s="132"/>
      <c r="BI123" s="132"/>
      <c r="BJ123" s="132"/>
      <c r="BK123" s="132"/>
      <c r="BL123" s="132"/>
      <c r="BM123" s="132"/>
      <c r="BN123" s="132"/>
      <c r="BO123" s="132"/>
      <c r="BP123" s="132"/>
      <c r="BQ123" s="132"/>
      <c r="BR123" s="132"/>
      <c r="BS123" s="132"/>
      <c r="BT123" s="132"/>
      <c r="BU123" s="132"/>
      <c r="BV123" s="132"/>
      <c r="BW123" s="132"/>
      <c r="BX123" s="132"/>
      <c r="BY123" s="132"/>
      <c r="BZ123" s="132"/>
      <c r="CA123" s="132"/>
      <c r="CB123" s="132"/>
      <c r="CC123" s="132"/>
      <c r="CD123" s="132"/>
      <c r="CE123" s="132"/>
      <c r="CF123" s="132"/>
      <c r="CG123" s="132"/>
      <c r="CH123" s="132"/>
      <c r="CI123" s="132"/>
      <c r="CJ123" s="132"/>
      <c r="CK123" s="132"/>
      <c r="CL123" s="132"/>
      <c r="CM123" s="132"/>
      <c r="CN123" s="132"/>
    </row>
    <row r="124" spans="1:92" s="135" customFormat="1" ht="14.25" customHeight="1" thickBot="1" x14ac:dyDescent="0.3">
      <c r="A124" s="268">
        <v>47</v>
      </c>
      <c r="B124" s="286" t="s">
        <v>299</v>
      </c>
      <c r="C124" s="292"/>
      <c r="D124" s="292"/>
      <c r="E124" s="292"/>
      <c r="F124" s="287" t="s">
        <v>153</v>
      </c>
      <c r="G124" s="312">
        <f>ROUND(Testing!J243,2)</f>
        <v>0</v>
      </c>
      <c r="H124" s="289" t="s">
        <v>118</v>
      </c>
      <c r="I124" s="290" t="s">
        <v>154</v>
      </c>
      <c r="J124" s="287" t="str">
        <f>IF('TC 66-204 page 3'!Q28&gt;0,'TC 66-204 page 3'!Q28,"")</f>
        <v/>
      </c>
      <c r="K124" s="289" t="s">
        <v>155</v>
      </c>
      <c r="L124" s="287" t="s">
        <v>153</v>
      </c>
      <c r="M124" s="313" t="str">
        <f>IF(J124="","",G124*J124)</f>
        <v/>
      </c>
      <c r="N124" s="523"/>
      <c r="O124" s="523"/>
      <c r="P124" s="523"/>
      <c r="Q124" s="523"/>
      <c r="R124" s="523"/>
      <c r="S124" s="523"/>
      <c r="T124" s="523"/>
      <c r="U124" s="523"/>
      <c r="V124" s="523"/>
      <c r="W124" s="523"/>
      <c r="X124" s="523"/>
      <c r="Y124" s="523"/>
      <c r="Z124" s="523"/>
      <c r="AA124" s="523"/>
      <c r="AB124" s="523"/>
      <c r="AC124" s="523"/>
      <c r="AD124" s="523"/>
      <c r="AE124" s="523"/>
      <c r="AF124" s="523"/>
      <c r="AG124" s="523"/>
      <c r="AH124" s="523"/>
      <c r="AI124" s="523"/>
      <c r="AJ124" s="523"/>
      <c r="AK124" s="523"/>
      <c r="AL124" s="523"/>
      <c r="AM124" s="132"/>
      <c r="AN124" s="132"/>
      <c r="AO124" s="132"/>
      <c r="AP124" s="132"/>
      <c r="AQ124" s="132"/>
      <c r="AR124" s="132"/>
      <c r="AS124" s="132"/>
      <c r="AT124" s="132"/>
      <c r="AU124" s="132"/>
      <c r="AV124" s="132"/>
      <c r="AW124" s="132"/>
      <c r="AX124" s="132"/>
      <c r="AY124" s="132"/>
      <c r="AZ124" s="132"/>
      <c r="BA124" s="132"/>
      <c r="BB124" s="132"/>
      <c r="BC124" s="132"/>
      <c r="BD124" s="132"/>
      <c r="BE124" s="132"/>
      <c r="BF124" s="132"/>
      <c r="BG124" s="132"/>
      <c r="BH124" s="132"/>
      <c r="BI124" s="132"/>
      <c r="BJ124" s="132"/>
      <c r="BK124" s="132"/>
      <c r="BL124" s="132"/>
      <c r="BM124" s="132"/>
      <c r="BN124" s="132"/>
      <c r="BO124" s="132"/>
      <c r="BP124" s="132"/>
      <c r="BQ124" s="132"/>
      <c r="BR124" s="132"/>
      <c r="BS124" s="132"/>
      <c r="BT124" s="132"/>
      <c r="BU124" s="132"/>
      <c r="BV124" s="132"/>
      <c r="BW124" s="132"/>
      <c r="BX124" s="132"/>
      <c r="BY124" s="132"/>
      <c r="BZ124" s="132"/>
      <c r="CA124" s="132"/>
      <c r="CB124" s="132"/>
      <c r="CC124" s="132"/>
      <c r="CD124" s="132"/>
      <c r="CE124" s="132"/>
      <c r="CF124" s="132"/>
      <c r="CG124" s="132"/>
      <c r="CH124" s="132"/>
      <c r="CI124" s="132"/>
      <c r="CJ124" s="132"/>
      <c r="CK124" s="132"/>
      <c r="CL124" s="132"/>
      <c r="CM124" s="132"/>
      <c r="CN124" s="132"/>
    </row>
    <row r="125" spans="1:92" s="135" customFormat="1" ht="14.25" customHeight="1" x14ac:dyDescent="0.25">
      <c r="A125" s="268"/>
      <c r="B125" s="286"/>
      <c r="C125" s="292"/>
      <c r="D125" s="292"/>
      <c r="E125" s="292"/>
      <c r="F125" s="302"/>
      <c r="G125" s="414"/>
      <c r="H125" s="302"/>
      <c r="I125" s="303"/>
      <c r="J125" s="302"/>
      <c r="K125" s="302"/>
      <c r="L125" s="302"/>
      <c r="M125" s="413"/>
      <c r="N125" s="523"/>
      <c r="O125" s="523"/>
      <c r="P125" s="523"/>
      <c r="Q125" s="523"/>
      <c r="R125" s="523"/>
      <c r="S125" s="523"/>
      <c r="T125" s="523"/>
      <c r="U125" s="523"/>
      <c r="V125" s="523"/>
      <c r="W125" s="523"/>
      <c r="X125" s="523"/>
      <c r="Y125" s="523"/>
      <c r="Z125" s="523"/>
      <c r="AA125" s="523"/>
      <c r="AB125" s="523"/>
      <c r="AC125" s="523"/>
      <c r="AD125" s="523"/>
      <c r="AE125" s="523"/>
      <c r="AF125" s="523"/>
      <c r="AG125" s="523"/>
      <c r="AH125" s="523"/>
      <c r="AI125" s="523"/>
      <c r="AJ125" s="523"/>
      <c r="AK125" s="523"/>
      <c r="AL125" s="523"/>
      <c r="AM125" s="132"/>
      <c r="AN125" s="132"/>
      <c r="AO125" s="132"/>
      <c r="AP125" s="132"/>
      <c r="AQ125" s="132"/>
      <c r="AR125" s="132"/>
      <c r="AS125" s="132"/>
      <c r="AT125" s="132"/>
      <c r="AU125" s="132"/>
      <c r="AV125" s="132"/>
      <c r="AW125" s="132"/>
      <c r="AX125" s="132"/>
      <c r="AY125" s="132"/>
      <c r="AZ125" s="132"/>
      <c r="BA125" s="132"/>
      <c r="BB125" s="132"/>
      <c r="BC125" s="132"/>
      <c r="BD125" s="132"/>
      <c r="BE125" s="132"/>
      <c r="BF125" s="132"/>
      <c r="BG125" s="132"/>
      <c r="BH125" s="132"/>
      <c r="BI125" s="132"/>
      <c r="BJ125" s="132"/>
      <c r="BK125" s="132"/>
      <c r="BL125" s="132"/>
      <c r="BM125" s="132"/>
      <c r="BN125" s="132"/>
      <c r="BO125" s="132"/>
      <c r="BP125" s="132"/>
      <c r="BQ125" s="132"/>
      <c r="BR125" s="132"/>
      <c r="BS125" s="132"/>
      <c r="BT125" s="132"/>
      <c r="BU125" s="132"/>
      <c r="BV125" s="132"/>
      <c r="BW125" s="132"/>
      <c r="BX125" s="132"/>
      <c r="BY125" s="132"/>
      <c r="BZ125" s="132"/>
      <c r="CA125" s="132"/>
      <c r="CB125" s="132"/>
      <c r="CC125" s="132"/>
      <c r="CD125" s="132"/>
      <c r="CE125" s="132"/>
      <c r="CF125" s="132"/>
      <c r="CG125" s="132"/>
      <c r="CH125" s="132"/>
      <c r="CI125" s="132"/>
      <c r="CJ125" s="132"/>
      <c r="CK125" s="132"/>
      <c r="CL125" s="132"/>
      <c r="CM125" s="132"/>
      <c r="CN125" s="132"/>
    </row>
    <row r="126" spans="1:92" s="134" customFormat="1" ht="14.25" customHeight="1" thickBot="1" x14ac:dyDescent="0.3">
      <c r="A126" s="268">
        <v>48</v>
      </c>
      <c r="B126" s="286" t="s">
        <v>298</v>
      </c>
      <c r="C126" s="292"/>
      <c r="D126" s="292"/>
      <c r="E126" s="292"/>
      <c r="F126" s="287" t="s">
        <v>153</v>
      </c>
      <c r="G126" s="312">
        <f>ROUND(Testing!J254,2)</f>
        <v>0</v>
      </c>
      <c r="H126" s="289" t="s">
        <v>118</v>
      </c>
      <c r="I126" s="290" t="s">
        <v>154</v>
      </c>
      <c r="J126" s="287" t="str">
        <f>IF('TC 66-204 page 3'!R28&gt;0,'TC 66-204 page 3'!R28,"")</f>
        <v/>
      </c>
      <c r="K126" s="289" t="s">
        <v>155</v>
      </c>
      <c r="L126" s="287" t="s">
        <v>153</v>
      </c>
      <c r="M126" s="313" t="str">
        <f>IF(J126="","",G126*J126)</f>
        <v/>
      </c>
      <c r="N126" s="523"/>
      <c r="O126" s="523"/>
      <c r="P126" s="523"/>
      <c r="Q126" s="523"/>
      <c r="R126" s="523"/>
      <c r="S126" s="523"/>
      <c r="T126" s="523"/>
      <c r="U126" s="523"/>
      <c r="V126" s="523"/>
      <c r="W126" s="523"/>
      <c r="X126" s="523"/>
      <c r="Y126" s="523"/>
      <c r="Z126" s="523"/>
      <c r="AA126" s="523"/>
      <c r="AB126" s="523"/>
      <c r="AC126" s="523"/>
      <c r="AD126" s="523"/>
      <c r="AE126" s="523"/>
      <c r="AF126" s="523"/>
      <c r="AG126" s="523"/>
      <c r="AH126" s="523"/>
      <c r="AI126" s="523"/>
      <c r="AJ126" s="523"/>
      <c r="AK126" s="523"/>
      <c r="AL126" s="523"/>
      <c r="AM126" s="132"/>
      <c r="AN126" s="132"/>
      <c r="AO126" s="132"/>
      <c r="AP126" s="132"/>
      <c r="AQ126" s="132"/>
      <c r="AR126" s="132"/>
      <c r="AS126" s="132"/>
      <c r="AT126" s="132"/>
      <c r="AU126" s="132"/>
      <c r="AV126" s="132"/>
      <c r="AW126" s="132"/>
      <c r="AX126" s="132"/>
      <c r="AY126" s="132"/>
      <c r="AZ126" s="132"/>
      <c r="BA126" s="132"/>
      <c r="BB126" s="132"/>
      <c r="BC126" s="132"/>
      <c r="BD126" s="132"/>
      <c r="BE126" s="132"/>
      <c r="BF126" s="132"/>
      <c r="BG126" s="132"/>
      <c r="BH126" s="132"/>
      <c r="BI126" s="132"/>
      <c r="BJ126" s="132"/>
      <c r="BK126" s="132"/>
      <c r="BL126" s="132"/>
      <c r="BM126" s="132"/>
      <c r="BN126" s="132"/>
      <c r="BO126" s="132"/>
      <c r="BP126" s="132"/>
      <c r="BQ126" s="132"/>
      <c r="BR126" s="132"/>
      <c r="BS126" s="132"/>
      <c r="BT126" s="132"/>
      <c r="BU126" s="132"/>
      <c r="BV126" s="132"/>
      <c r="BW126" s="132"/>
      <c r="BX126" s="132"/>
      <c r="BY126" s="132"/>
      <c r="BZ126" s="132"/>
      <c r="CA126" s="132"/>
      <c r="CB126" s="132"/>
      <c r="CC126" s="132"/>
      <c r="CD126" s="132"/>
      <c r="CE126" s="132"/>
      <c r="CF126" s="132"/>
      <c r="CG126" s="132"/>
      <c r="CH126" s="132"/>
      <c r="CI126" s="132"/>
      <c r="CJ126" s="132"/>
      <c r="CK126" s="132"/>
      <c r="CL126" s="132"/>
      <c r="CM126" s="132"/>
      <c r="CN126" s="132"/>
    </row>
    <row r="127" spans="1:92" s="134" customFormat="1" ht="14.25" customHeight="1" x14ac:dyDescent="0.25">
      <c r="A127" s="268"/>
      <c r="B127" s="286"/>
      <c r="C127" s="292"/>
      <c r="D127" s="292"/>
      <c r="E127" s="292"/>
      <c r="F127" s="289"/>
      <c r="G127" s="412"/>
      <c r="H127" s="289"/>
      <c r="I127" s="290"/>
      <c r="J127" s="289"/>
      <c r="K127" s="289"/>
      <c r="L127" s="289"/>
      <c r="M127" s="310"/>
      <c r="N127" s="523"/>
      <c r="O127" s="523"/>
      <c r="P127" s="523"/>
      <c r="Q127" s="523"/>
      <c r="R127" s="523"/>
      <c r="S127" s="523"/>
      <c r="T127" s="523"/>
      <c r="U127" s="523"/>
      <c r="V127" s="523"/>
      <c r="W127" s="523"/>
      <c r="X127" s="523"/>
      <c r="Y127" s="523"/>
      <c r="Z127" s="523"/>
      <c r="AA127" s="523"/>
      <c r="AB127" s="523"/>
      <c r="AC127" s="523"/>
      <c r="AD127" s="523"/>
      <c r="AE127" s="523"/>
      <c r="AF127" s="523"/>
      <c r="AG127" s="523"/>
      <c r="AH127" s="523"/>
      <c r="AI127" s="523"/>
      <c r="AJ127" s="523"/>
      <c r="AK127" s="523"/>
      <c r="AL127" s="523"/>
      <c r="AM127" s="132"/>
      <c r="AN127" s="132"/>
      <c r="AO127" s="132"/>
      <c r="AP127" s="132"/>
      <c r="AQ127" s="132"/>
      <c r="AR127" s="132"/>
      <c r="AS127" s="132"/>
      <c r="AT127" s="132"/>
      <c r="AU127" s="132"/>
      <c r="AV127" s="132"/>
      <c r="AW127" s="132"/>
      <c r="AX127" s="132"/>
      <c r="AY127" s="132"/>
      <c r="AZ127" s="132"/>
      <c r="BA127" s="132"/>
      <c r="BB127" s="132"/>
      <c r="BC127" s="132"/>
      <c r="BD127" s="132"/>
      <c r="BE127" s="132"/>
      <c r="BF127" s="132"/>
      <c r="BG127" s="132"/>
      <c r="BH127" s="132"/>
      <c r="BI127" s="132"/>
      <c r="BJ127" s="132"/>
      <c r="BK127" s="132"/>
      <c r="BL127" s="132"/>
      <c r="BM127" s="132"/>
      <c r="BN127" s="132"/>
      <c r="BO127" s="132"/>
      <c r="BP127" s="132"/>
      <c r="BQ127" s="132"/>
      <c r="BR127" s="132"/>
      <c r="BS127" s="132"/>
      <c r="BT127" s="132"/>
      <c r="BU127" s="132"/>
      <c r="BV127" s="132"/>
      <c r="BW127" s="132"/>
      <c r="BX127" s="132"/>
      <c r="BY127" s="132"/>
      <c r="BZ127" s="132"/>
      <c r="CA127" s="132"/>
      <c r="CB127" s="132"/>
      <c r="CC127" s="132"/>
      <c r="CD127" s="132"/>
      <c r="CE127" s="132"/>
      <c r="CF127" s="132"/>
      <c r="CG127" s="132"/>
      <c r="CH127" s="132"/>
      <c r="CI127" s="132"/>
      <c r="CJ127" s="132"/>
      <c r="CK127" s="132"/>
      <c r="CL127" s="132"/>
      <c r="CM127" s="132"/>
      <c r="CN127" s="132"/>
    </row>
    <row r="128" spans="1:92" s="135" customFormat="1" ht="14.25" customHeight="1" thickBot="1" x14ac:dyDescent="0.3">
      <c r="A128" s="268">
        <v>49</v>
      </c>
      <c r="B128" s="286" t="s">
        <v>297</v>
      </c>
      <c r="C128" s="292"/>
      <c r="D128" s="292"/>
      <c r="E128" s="292"/>
      <c r="F128" s="287" t="s">
        <v>153</v>
      </c>
      <c r="G128" s="312">
        <f>ROUND(Drilling!Q98,2)</f>
        <v>62.6</v>
      </c>
      <c r="H128" s="289" t="s">
        <v>35</v>
      </c>
      <c r="I128" s="290" t="s">
        <v>154</v>
      </c>
      <c r="J128" s="287" t="str">
        <f>IF('TC 66-204 page 3'!S28&gt;0,'TC 66-204 page 3'!S28,"")</f>
        <v/>
      </c>
      <c r="K128" s="289" t="s">
        <v>155</v>
      </c>
      <c r="L128" s="287" t="s">
        <v>153</v>
      </c>
      <c r="M128" s="313" t="str">
        <f>IF(J128="","",G128*J128)</f>
        <v/>
      </c>
      <c r="N128" s="523"/>
      <c r="O128" s="523"/>
      <c r="P128" s="523"/>
      <c r="Q128" s="523"/>
      <c r="R128" s="523"/>
      <c r="S128" s="523"/>
      <c r="T128" s="523"/>
      <c r="U128" s="523"/>
      <c r="V128" s="523"/>
      <c r="W128" s="523"/>
      <c r="X128" s="523"/>
      <c r="Y128" s="523"/>
      <c r="Z128" s="523"/>
      <c r="AA128" s="523"/>
      <c r="AB128" s="523"/>
      <c r="AC128" s="523"/>
      <c r="AD128" s="523"/>
      <c r="AE128" s="523"/>
      <c r="AF128" s="523"/>
      <c r="AG128" s="523"/>
      <c r="AH128" s="523"/>
      <c r="AI128" s="523"/>
      <c r="AJ128" s="523"/>
      <c r="AK128" s="523"/>
      <c r="AL128" s="523"/>
      <c r="AM128" s="132"/>
      <c r="AN128" s="132"/>
      <c r="AO128" s="132"/>
      <c r="AP128" s="132"/>
      <c r="AQ128" s="132"/>
      <c r="AR128" s="132"/>
      <c r="AS128" s="132"/>
      <c r="AT128" s="132"/>
      <c r="AU128" s="132"/>
      <c r="AV128" s="132"/>
      <c r="AW128" s="132"/>
      <c r="AX128" s="132"/>
      <c r="AY128" s="132"/>
      <c r="AZ128" s="132"/>
      <c r="BA128" s="132"/>
      <c r="BB128" s="132"/>
      <c r="BC128" s="132"/>
      <c r="BD128" s="132"/>
      <c r="BE128" s="132"/>
      <c r="BF128" s="132"/>
      <c r="BG128" s="132"/>
      <c r="BH128" s="132"/>
      <c r="BI128" s="132"/>
      <c r="BJ128" s="132"/>
      <c r="BK128" s="132"/>
      <c r="BL128" s="132"/>
      <c r="BM128" s="132"/>
      <c r="BN128" s="132"/>
      <c r="BO128" s="132"/>
      <c r="BP128" s="132"/>
      <c r="BQ128" s="132"/>
      <c r="BR128" s="132"/>
      <c r="BS128" s="132"/>
      <c r="BT128" s="132"/>
      <c r="BU128" s="132"/>
      <c r="BV128" s="132"/>
      <c r="BW128" s="132"/>
      <c r="BX128" s="132"/>
      <c r="BY128" s="132"/>
      <c r="BZ128" s="132"/>
      <c r="CA128" s="132"/>
      <c r="CB128" s="132"/>
      <c r="CC128" s="132"/>
      <c r="CD128" s="132"/>
      <c r="CE128" s="132"/>
      <c r="CF128" s="132"/>
      <c r="CG128" s="132"/>
      <c r="CH128" s="132"/>
      <c r="CI128" s="132"/>
      <c r="CJ128" s="132"/>
      <c r="CK128" s="132"/>
      <c r="CL128" s="132"/>
      <c r="CM128" s="132"/>
      <c r="CN128" s="132"/>
    </row>
    <row r="129" spans="1:92" s="135" customFormat="1" ht="14.25" customHeight="1" x14ac:dyDescent="0.25">
      <c r="A129" s="268"/>
      <c r="B129" s="286"/>
      <c r="C129" s="292"/>
      <c r="D129" s="292"/>
      <c r="E129" s="292"/>
      <c r="F129" s="289"/>
      <c r="G129" s="412"/>
      <c r="H129" s="289"/>
      <c r="I129" s="290"/>
      <c r="J129" s="289"/>
      <c r="K129" s="289"/>
      <c r="L129" s="289"/>
      <c r="M129" s="310"/>
      <c r="N129" s="523"/>
      <c r="O129" s="523"/>
      <c r="P129" s="523"/>
      <c r="Q129" s="523"/>
      <c r="R129" s="523"/>
      <c r="S129" s="523"/>
      <c r="T129" s="523"/>
      <c r="U129" s="523"/>
      <c r="V129" s="523"/>
      <c r="W129" s="523"/>
      <c r="X129" s="523"/>
      <c r="Y129" s="523"/>
      <c r="Z129" s="523"/>
      <c r="AA129" s="523"/>
      <c r="AB129" s="523"/>
      <c r="AC129" s="523"/>
      <c r="AD129" s="523"/>
      <c r="AE129" s="523"/>
      <c r="AF129" s="523"/>
      <c r="AG129" s="523"/>
      <c r="AH129" s="523"/>
      <c r="AI129" s="523"/>
      <c r="AJ129" s="523"/>
      <c r="AK129" s="523"/>
      <c r="AL129" s="523"/>
      <c r="AM129" s="132"/>
      <c r="AN129" s="132"/>
      <c r="AO129" s="132"/>
      <c r="AP129" s="132"/>
      <c r="AQ129" s="132"/>
      <c r="AR129" s="132"/>
      <c r="AS129" s="132"/>
      <c r="AT129" s="132"/>
      <c r="AU129" s="132"/>
      <c r="AV129" s="132"/>
      <c r="AW129" s="132"/>
      <c r="AX129" s="132"/>
      <c r="AY129" s="132"/>
      <c r="AZ129" s="132"/>
      <c r="BA129" s="132"/>
      <c r="BB129" s="132"/>
      <c r="BC129" s="132"/>
      <c r="BD129" s="132"/>
      <c r="BE129" s="132"/>
      <c r="BF129" s="132"/>
      <c r="BG129" s="132"/>
      <c r="BH129" s="132"/>
      <c r="BI129" s="132"/>
      <c r="BJ129" s="132"/>
      <c r="BK129" s="132"/>
      <c r="BL129" s="132"/>
      <c r="BM129" s="132"/>
      <c r="BN129" s="132"/>
      <c r="BO129" s="132"/>
      <c r="BP129" s="132"/>
      <c r="BQ129" s="132"/>
      <c r="BR129" s="132"/>
      <c r="BS129" s="132"/>
      <c r="BT129" s="132"/>
      <c r="BU129" s="132"/>
      <c r="BV129" s="132"/>
      <c r="BW129" s="132"/>
      <c r="BX129" s="132"/>
      <c r="BY129" s="132"/>
      <c r="BZ129" s="132"/>
      <c r="CA129" s="132"/>
      <c r="CB129" s="132"/>
      <c r="CC129" s="132"/>
      <c r="CD129" s="132"/>
      <c r="CE129" s="132"/>
      <c r="CF129" s="132"/>
      <c r="CG129" s="132"/>
      <c r="CH129" s="132"/>
      <c r="CI129" s="132"/>
      <c r="CJ129" s="132"/>
      <c r="CK129" s="132"/>
      <c r="CL129" s="132"/>
      <c r="CM129" s="132"/>
      <c r="CN129" s="132"/>
    </row>
    <row r="130" spans="1:92" s="135" customFormat="1" ht="14.25" customHeight="1" thickBot="1" x14ac:dyDescent="0.3">
      <c r="A130" s="268">
        <v>50</v>
      </c>
      <c r="B130" s="322" t="s">
        <v>765</v>
      </c>
      <c r="C130" s="292"/>
      <c r="D130" s="292"/>
      <c r="E130" s="292"/>
      <c r="F130" s="287" t="s">
        <v>153</v>
      </c>
      <c r="G130" s="312">
        <f>ROUND(Drilling!Q99,2)</f>
        <v>82.6</v>
      </c>
      <c r="H130" s="289" t="s">
        <v>35</v>
      </c>
      <c r="I130" s="290" t="s">
        <v>154</v>
      </c>
      <c r="J130" s="287" t="str">
        <f>IF('TC 66-204 page 3'!T28&gt;0,'TC 66-204 page 3'!T28,"")</f>
        <v/>
      </c>
      <c r="K130" s="289" t="s">
        <v>155</v>
      </c>
      <c r="L130" s="287" t="s">
        <v>153</v>
      </c>
      <c r="M130" s="313" t="str">
        <f>IF(J130="","",G130*J130)</f>
        <v/>
      </c>
      <c r="N130" s="523"/>
      <c r="O130" s="523"/>
      <c r="P130" s="523"/>
      <c r="Q130" s="523"/>
      <c r="R130" s="523"/>
      <c r="S130" s="523"/>
      <c r="T130" s="523"/>
      <c r="U130" s="523"/>
      <c r="V130" s="523"/>
      <c r="W130" s="523"/>
      <c r="X130" s="523"/>
      <c r="Y130" s="523"/>
      <c r="Z130" s="523"/>
      <c r="AA130" s="523"/>
      <c r="AB130" s="523"/>
      <c r="AC130" s="523"/>
      <c r="AD130" s="523"/>
      <c r="AE130" s="523"/>
      <c r="AF130" s="523"/>
      <c r="AG130" s="523"/>
      <c r="AH130" s="523"/>
      <c r="AI130" s="523"/>
      <c r="AJ130" s="523"/>
      <c r="AK130" s="523"/>
      <c r="AL130" s="523"/>
      <c r="AM130" s="132"/>
      <c r="AN130" s="132"/>
      <c r="AO130" s="132"/>
      <c r="AP130" s="132"/>
      <c r="AQ130" s="132"/>
      <c r="AR130" s="132"/>
      <c r="AS130" s="132"/>
      <c r="AT130" s="132"/>
      <c r="AU130" s="132"/>
      <c r="AV130" s="132"/>
      <c r="AW130" s="132"/>
      <c r="AX130" s="132"/>
      <c r="AY130" s="132"/>
      <c r="AZ130" s="132"/>
      <c r="BA130" s="132"/>
      <c r="BB130" s="132"/>
      <c r="BC130" s="132"/>
      <c r="BD130" s="132"/>
      <c r="BE130" s="132"/>
      <c r="BF130" s="132"/>
      <c r="BG130" s="132"/>
      <c r="BH130" s="132"/>
      <c r="BI130" s="132"/>
      <c r="BJ130" s="132"/>
      <c r="BK130" s="132"/>
      <c r="BL130" s="132"/>
      <c r="BM130" s="132"/>
      <c r="BN130" s="132"/>
      <c r="BO130" s="132"/>
      <c r="BP130" s="132"/>
      <c r="BQ130" s="132"/>
      <c r="BR130" s="132"/>
      <c r="BS130" s="132"/>
      <c r="BT130" s="132"/>
      <c r="BU130" s="132"/>
      <c r="BV130" s="132"/>
      <c r="BW130" s="132"/>
      <c r="BX130" s="132"/>
      <c r="BY130" s="132"/>
      <c r="BZ130" s="132"/>
      <c r="CA130" s="132"/>
      <c r="CB130" s="132"/>
      <c r="CC130" s="132"/>
      <c r="CD130" s="132"/>
      <c r="CE130" s="132"/>
      <c r="CF130" s="132"/>
      <c r="CG130" s="132"/>
      <c r="CH130" s="132"/>
      <c r="CI130" s="132"/>
      <c r="CJ130" s="132"/>
      <c r="CK130" s="132"/>
      <c r="CL130" s="132"/>
      <c r="CM130" s="132"/>
      <c r="CN130" s="132"/>
    </row>
    <row r="131" spans="1:92" s="135" customFormat="1" ht="14.25" customHeight="1" x14ac:dyDescent="0.25">
      <c r="A131" s="268"/>
      <c r="B131" s="286"/>
      <c r="C131" s="292"/>
      <c r="D131" s="292"/>
      <c r="E131" s="292"/>
      <c r="F131" s="289"/>
      <c r="G131" s="412"/>
      <c r="H131" s="289"/>
      <c r="I131" s="290"/>
      <c r="J131" s="289"/>
      <c r="K131" s="289"/>
      <c r="L131" s="289"/>
      <c r="M131" s="414"/>
      <c r="N131" s="523"/>
      <c r="O131" s="523"/>
      <c r="P131" s="523"/>
      <c r="Q131" s="523"/>
      <c r="R131" s="523"/>
      <c r="S131" s="523"/>
      <c r="T131" s="523"/>
      <c r="U131" s="523"/>
      <c r="V131" s="523"/>
      <c r="W131" s="523"/>
      <c r="X131" s="523"/>
      <c r="Y131" s="523"/>
      <c r="Z131" s="523"/>
      <c r="AA131" s="523"/>
      <c r="AB131" s="523"/>
      <c r="AC131" s="523"/>
      <c r="AD131" s="523"/>
      <c r="AE131" s="523"/>
      <c r="AF131" s="523"/>
      <c r="AG131" s="523"/>
      <c r="AH131" s="523"/>
      <c r="AI131" s="523"/>
      <c r="AJ131" s="523"/>
      <c r="AK131" s="523"/>
      <c r="AL131" s="523"/>
      <c r="AM131" s="132"/>
      <c r="AN131" s="132"/>
      <c r="AO131" s="132"/>
      <c r="AP131" s="132"/>
      <c r="AQ131" s="132"/>
      <c r="AR131" s="132"/>
      <c r="AS131" s="132"/>
      <c r="AT131" s="132"/>
      <c r="AU131" s="132"/>
      <c r="AV131" s="132"/>
      <c r="AW131" s="132"/>
      <c r="AX131" s="132"/>
      <c r="AY131" s="132"/>
      <c r="AZ131" s="132"/>
      <c r="BA131" s="132"/>
      <c r="BB131" s="132"/>
      <c r="BC131" s="132"/>
      <c r="BD131" s="132"/>
      <c r="BE131" s="132"/>
      <c r="BF131" s="132"/>
      <c r="BG131" s="132"/>
      <c r="BH131" s="132"/>
      <c r="BI131" s="132"/>
      <c r="BJ131" s="132"/>
      <c r="BK131" s="132"/>
      <c r="BL131" s="132"/>
      <c r="BM131" s="132"/>
      <c r="BN131" s="132"/>
      <c r="BO131" s="132"/>
      <c r="BP131" s="132"/>
      <c r="BQ131" s="132"/>
      <c r="BR131" s="132"/>
      <c r="BS131" s="132"/>
      <c r="BT131" s="132"/>
      <c r="BU131" s="132"/>
      <c r="BV131" s="132"/>
      <c r="BW131" s="132"/>
      <c r="BX131" s="132"/>
      <c r="BY131" s="132"/>
      <c r="BZ131" s="132"/>
      <c r="CA131" s="132"/>
      <c r="CB131" s="132"/>
      <c r="CC131" s="132"/>
      <c r="CD131" s="132"/>
      <c r="CE131" s="132"/>
      <c r="CF131" s="132"/>
      <c r="CG131" s="132"/>
      <c r="CH131" s="132"/>
      <c r="CI131" s="132"/>
      <c r="CJ131" s="132"/>
      <c r="CK131" s="132"/>
      <c r="CL131" s="132"/>
      <c r="CM131" s="132"/>
      <c r="CN131" s="132"/>
    </row>
    <row r="132" spans="1:92" s="131" customFormat="1" ht="14.25" customHeight="1" thickBot="1" x14ac:dyDescent="0.3">
      <c r="A132" s="268">
        <v>51</v>
      </c>
      <c r="B132" s="286" t="s">
        <v>296</v>
      </c>
      <c r="C132" s="292"/>
      <c r="D132" s="292"/>
      <c r="E132" s="292"/>
      <c r="F132" s="287" t="s">
        <v>153</v>
      </c>
      <c r="G132" s="312">
        <f>ROUND(Drilling!Q100,2)</f>
        <v>11.6</v>
      </c>
      <c r="H132" s="289" t="s">
        <v>35</v>
      </c>
      <c r="I132" s="290" t="s">
        <v>154</v>
      </c>
      <c r="J132" s="287" t="str">
        <f>IF('TC 66-204 page 3'!U28&gt;0,'TC 66-204 page 3'!U28,"")</f>
        <v/>
      </c>
      <c r="K132" s="289" t="s">
        <v>155</v>
      </c>
      <c r="L132" s="287" t="s">
        <v>153</v>
      </c>
      <c r="M132" s="416" t="str">
        <f>IF(J132="","",G132*J132)</f>
        <v/>
      </c>
      <c r="N132" s="523"/>
      <c r="O132" s="523"/>
      <c r="P132" s="523"/>
      <c r="Q132" s="523"/>
      <c r="R132" s="523"/>
      <c r="S132" s="523"/>
      <c r="T132" s="523"/>
      <c r="U132" s="523"/>
      <c r="V132" s="523"/>
      <c r="W132" s="523"/>
      <c r="X132" s="523"/>
      <c r="Y132" s="523"/>
      <c r="Z132" s="523"/>
      <c r="AA132" s="523"/>
      <c r="AB132" s="523"/>
      <c r="AC132" s="523"/>
      <c r="AD132" s="523"/>
      <c r="AE132" s="523"/>
      <c r="AF132" s="523"/>
      <c r="AG132" s="523"/>
      <c r="AH132" s="523"/>
      <c r="AI132" s="523"/>
      <c r="AJ132" s="523"/>
      <c r="AK132" s="523"/>
      <c r="AL132" s="523"/>
      <c r="AM132" s="132"/>
      <c r="AN132" s="132"/>
      <c r="AO132" s="132"/>
      <c r="AP132" s="132"/>
      <c r="AQ132" s="132"/>
      <c r="AR132" s="132"/>
      <c r="AS132" s="132"/>
      <c r="AT132" s="132"/>
      <c r="AU132" s="132"/>
      <c r="AV132" s="132"/>
      <c r="AW132" s="132"/>
      <c r="AX132" s="132"/>
      <c r="AY132" s="132"/>
      <c r="AZ132" s="132"/>
      <c r="BA132" s="132"/>
      <c r="BB132" s="132"/>
      <c r="BC132" s="132"/>
      <c r="BD132" s="132"/>
      <c r="BE132" s="132"/>
      <c r="BF132" s="132"/>
      <c r="BG132" s="132"/>
      <c r="BH132" s="132"/>
      <c r="BI132" s="132"/>
      <c r="BJ132" s="132"/>
      <c r="BK132" s="132"/>
      <c r="BL132" s="132"/>
      <c r="BM132" s="132"/>
      <c r="BN132" s="132"/>
      <c r="BO132" s="132"/>
      <c r="BP132" s="132"/>
      <c r="BQ132" s="132"/>
      <c r="BR132" s="132"/>
      <c r="BS132" s="132"/>
      <c r="BT132" s="132"/>
      <c r="BU132" s="132"/>
      <c r="BV132" s="132"/>
      <c r="BW132" s="132"/>
      <c r="BX132" s="132"/>
      <c r="BY132" s="132"/>
      <c r="BZ132" s="132"/>
      <c r="CA132" s="132"/>
      <c r="CB132" s="132"/>
      <c r="CC132" s="132"/>
      <c r="CD132" s="132"/>
      <c r="CE132" s="132"/>
      <c r="CF132" s="132"/>
      <c r="CG132" s="132"/>
      <c r="CH132" s="132"/>
      <c r="CI132" s="132"/>
      <c r="CJ132" s="132"/>
      <c r="CK132" s="132"/>
      <c r="CL132" s="132"/>
      <c r="CM132" s="132"/>
      <c r="CN132" s="132"/>
    </row>
    <row r="133" spans="1:92" s="135" customFormat="1" ht="14.25" customHeight="1" x14ac:dyDescent="0.25">
      <c r="A133" s="268"/>
      <c r="B133" s="286"/>
      <c r="C133" s="292"/>
      <c r="D133" s="292"/>
      <c r="E133" s="292"/>
      <c r="F133" s="289"/>
      <c r="G133" s="412"/>
      <c r="H133" s="289"/>
      <c r="I133" s="290"/>
      <c r="J133" s="289"/>
      <c r="K133" s="289"/>
      <c r="L133" s="289"/>
      <c r="M133" s="414"/>
      <c r="N133" s="523"/>
      <c r="O133" s="523"/>
      <c r="P133" s="523"/>
      <c r="Q133" s="523"/>
      <c r="R133" s="523"/>
      <c r="S133" s="523"/>
      <c r="T133" s="523"/>
      <c r="U133" s="523"/>
      <c r="V133" s="523"/>
      <c r="W133" s="523"/>
      <c r="X133" s="523"/>
      <c r="Y133" s="523"/>
      <c r="Z133" s="523"/>
      <c r="AA133" s="523"/>
      <c r="AB133" s="523"/>
      <c r="AC133" s="523"/>
      <c r="AD133" s="523"/>
      <c r="AE133" s="523"/>
      <c r="AF133" s="523"/>
      <c r="AG133" s="523"/>
      <c r="AH133" s="523"/>
      <c r="AI133" s="523"/>
      <c r="AJ133" s="523"/>
      <c r="AK133" s="523"/>
      <c r="AL133" s="523"/>
      <c r="AM133" s="132"/>
      <c r="AN133" s="132"/>
      <c r="AO133" s="132"/>
      <c r="AP133" s="132"/>
      <c r="AQ133" s="132"/>
      <c r="AR133" s="132"/>
      <c r="AS133" s="132"/>
      <c r="AT133" s="132"/>
      <c r="AU133" s="132"/>
      <c r="AV133" s="132"/>
      <c r="AW133" s="132"/>
      <c r="AX133" s="132"/>
      <c r="AY133" s="132"/>
      <c r="AZ133" s="132"/>
      <c r="BA133" s="132"/>
      <c r="BB133" s="132"/>
      <c r="BC133" s="132"/>
      <c r="BD133" s="132"/>
      <c r="BE133" s="132"/>
      <c r="BF133" s="132"/>
      <c r="BG133" s="132"/>
      <c r="BH133" s="132"/>
      <c r="BI133" s="132"/>
      <c r="BJ133" s="132"/>
      <c r="BK133" s="132"/>
      <c r="BL133" s="132"/>
      <c r="BM133" s="132"/>
      <c r="BN133" s="132"/>
      <c r="BO133" s="132"/>
      <c r="BP133" s="132"/>
      <c r="BQ133" s="132"/>
      <c r="BR133" s="132"/>
      <c r="BS133" s="132"/>
      <c r="BT133" s="132"/>
      <c r="BU133" s="132"/>
      <c r="BV133" s="132"/>
      <c r="BW133" s="132"/>
      <c r="BX133" s="132"/>
      <c r="BY133" s="132"/>
      <c r="BZ133" s="132"/>
      <c r="CA133" s="132"/>
      <c r="CB133" s="132"/>
      <c r="CC133" s="132"/>
      <c r="CD133" s="132"/>
      <c r="CE133" s="132"/>
      <c r="CF133" s="132"/>
      <c r="CG133" s="132"/>
      <c r="CH133" s="132"/>
      <c r="CI133" s="132"/>
      <c r="CJ133" s="132"/>
      <c r="CK133" s="132"/>
      <c r="CL133" s="132"/>
      <c r="CM133" s="132"/>
      <c r="CN133" s="132"/>
    </row>
    <row r="134" spans="1:92" s="135" customFormat="1" ht="14.25" customHeight="1" thickBot="1" x14ac:dyDescent="0.3">
      <c r="A134" s="268">
        <v>52</v>
      </c>
      <c r="B134" s="322" t="s">
        <v>295</v>
      </c>
      <c r="C134" s="292"/>
      <c r="D134" s="292"/>
      <c r="E134" s="292"/>
      <c r="F134" s="287" t="s">
        <v>153</v>
      </c>
      <c r="G134" s="312">
        <f>ROUND('Rate Classifications'!F41,2)</f>
        <v>4</v>
      </c>
      <c r="H134" s="289" t="s">
        <v>592</v>
      </c>
      <c r="I134" s="290" t="s">
        <v>154</v>
      </c>
      <c r="J134" s="309" t="str">
        <f>IF('TC 66-204 page 4'!U9&gt;0,'TC 66-204 page 4'!U9,"")</f>
        <v/>
      </c>
      <c r="K134" s="289" t="s">
        <v>155</v>
      </c>
      <c r="L134" s="289" t="s">
        <v>153</v>
      </c>
      <c r="M134" s="310" t="str">
        <f>IF(OR(J134="",J134&gt;500),"",G134*J134*'TC 66-204 page 4'!U10)</f>
        <v/>
      </c>
      <c r="N134" s="523"/>
      <c r="O134" s="523"/>
      <c r="P134" s="523"/>
      <c r="Q134" s="523"/>
      <c r="R134" s="523"/>
      <c r="S134" s="523"/>
      <c r="T134" s="523"/>
      <c r="U134" s="523"/>
      <c r="V134" s="523"/>
      <c r="W134" s="523"/>
      <c r="X134" s="523"/>
      <c r="Y134" s="523"/>
      <c r="Z134" s="523"/>
      <c r="AA134" s="523"/>
      <c r="AB134" s="523"/>
      <c r="AC134" s="523"/>
      <c r="AD134" s="523"/>
      <c r="AE134" s="523"/>
      <c r="AF134" s="523"/>
      <c r="AG134" s="523"/>
      <c r="AH134" s="523"/>
      <c r="AI134" s="523"/>
      <c r="AJ134" s="523"/>
      <c r="AK134" s="523"/>
      <c r="AL134" s="523"/>
      <c r="AM134" s="132"/>
      <c r="AN134" s="132"/>
      <c r="AO134" s="132"/>
      <c r="AP134" s="132"/>
      <c r="AQ134" s="132"/>
      <c r="AR134" s="132"/>
      <c r="AS134" s="132"/>
      <c r="AT134" s="132"/>
      <c r="AU134" s="132"/>
      <c r="AV134" s="132"/>
      <c r="AW134" s="132"/>
      <c r="AX134" s="132"/>
      <c r="AY134" s="132"/>
      <c r="AZ134" s="132"/>
      <c r="BA134" s="132"/>
      <c r="BB134" s="132"/>
      <c r="BC134" s="132"/>
      <c r="BD134" s="132"/>
      <c r="BE134" s="132"/>
      <c r="BF134" s="132"/>
      <c r="BG134" s="132"/>
      <c r="BH134" s="132"/>
      <c r="BI134" s="132"/>
      <c r="BJ134" s="132"/>
      <c r="BK134" s="132"/>
      <c r="BL134" s="132"/>
      <c r="BM134" s="132"/>
      <c r="BN134" s="132"/>
      <c r="BO134" s="132"/>
      <c r="BP134" s="132"/>
      <c r="BQ134" s="132"/>
      <c r="BR134" s="132"/>
      <c r="BS134" s="132"/>
      <c r="BT134" s="132"/>
      <c r="BU134" s="132"/>
      <c r="BV134" s="132"/>
      <c r="BW134" s="132"/>
      <c r="BX134" s="132"/>
      <c r="BY134" s="132"/>
      <c r="BZ134" s="132"/>
      <c r="CA134" s="132"/>
      <c r="CB134" s="132"/>
      <c r="CC134" s="132"/>
      <c r="CD134" s="132"/>
      <c r="CE134" s="132"/>
      <c r="CF134" s="132"/>
      <c r="CG134" s="132"/>
      <c r="CH134" s="132"/>
      <c r="CI134" s="132"/>
      <c r="CJ134" s="132"/>
      <c r="CK134" s="132"/>
      <c r="CL134" s="132"/>
      <c r="CM134" s="132"/>
      <c r="CN134" s="132"/>
    </row>
    <row r="135" spans="1:92" s="135" customFormat="1" ht="14.25" customHeight="1" thickBot="1" x14ac:dyDescent="0.3">
      <c r="A135" s="268"/>
      <c r="B135" s="286"/>
      <c r="C135" s="292"/>
      <c r="D135" s="292"/>
      <c r="E135" s="292"/>
      <c r="F135" s="289"/>
      <c r="G135" s="708" t="s">
        <v>593</v>
      </c>
      <c r="H135" s="708"/>
      <c r="I135" s="708"/>
      <c r="J135" s="708"/>
      <c r="K135" s="289" t="s">
        <v>155</v>
      </c>
      <c r="L135" s="287" t="s">
        <v>153</v>
      </c>
      <c r="M135" s="312" t="str">
        <f>IF(J134="","",'Rate Classifications'!F42*'TC 66-204 page 4'!U10)</f>
        <v/>
      </c>
      <c r="N135" s="523"/>
      <c r="O135" s="523"/>
      <c r="P135" s="523"/>
      <c r="Q135" s="523"/>
      <c r="R135" s="523"/>
      <c r="S135" s="523"/>
      <c r="T135" s="523"/>
      <c r="U135" s="523"/>
      <c r="V135" s="523"/>
      <c r="W135" s="523"/>
      <c r="X135" s="523"/>
      <c r="Y135" s="523"/>
      <c r="Z135" s="523"/>
      <c r="AA135" s="523"/>
      <c r="AB135" s="523"/>
      <c r="AC135" s="523"/>
      <c r="AD135" s="523"/>
      <c r="AE135" s="523"/>
      <c r="AF135" s="523"/>
      <c r="AG135" s="523"/>
      <c r="AH135" s="523"/>
      <c r="AI135" s="523"/>
      <c r="AJ135" s="523"/>
      <c r="AK135" s="523"/>
      <c r="AL135" s="523"/>
      <c r="AM135" s="132"/>
      <c r="AN135" s="132"/>
      <c r="AO135" s="132"/>
      <c r="AP135" s="132"/>
      <c r="AQ135" s="132"/>
      <c r="AR135" s="132"/>
      <c r="AS135" s="132"/>
      <c r="AT135" s="132"/>
      <c r="AU135" s="132"/>
      <c r="AV135" s="132"/>
      <c r="AW135" s="132"/>
      <c r="AX135" s="132"/>
      <c r="AY135" s="132"/>
      <c r="AZ135" s="132"/>
      <c r="BA135" s="132"/>
      <c r="BB135" s="132"/>
      <c r="BC135" s="132"/>
      <c r="BD135" s="132"/>
      <c r="BE135" s="132"/>
      <c r="BF135" s="132"/>
      <c r="BG135" s="132"/>
      <c r="BH135" s="132"/>
      <c r="BI135" s="132"/>
      <c r="BJ135" s="132"/>
      <c r="BK135" s="132"/>
      <c r="BL135" s="132"/>
      <c r="BM135" s="132"/>
      <c r="BN135" s="132"/>
      <c r="BO135" s="132"/>
      <c r="BP135" s="132"/>
      <c r="BQ135" s="132"/>
      <c r="BR135" s="132"/>
      <c r="BS135" s="132"/>
      <c r="BT135" s="132"/>
      <c r="BU135" s="132"/>
      <c r="BV135" s="132"/>
      <c r="BW135" s="132"/>
      <c r="BX135" s="132"/>
      <c r="BY135" s="132"/>
      <c r="BZ135" s="132"/>
      <c r="CA135" s="132"/>
      <c r="CB135" s="132"/>
      <c r="CC135" s="132"/>
      <c r="CD135" s="132"/>
      <c r="CE135" s="132"/>
      <c r="CF135" s="132"/>
      <c r="CG135" s="132"/>
      <c r="CH135" s="132"/>
      <c r="CI135" s="132"/>
      <c r="CJ135" s="132"/>
      <c r="CK135" s="132"/>
      <c r="CL135" s="132"/>
      <c r="CM135" s="132"/>
      <c r="CN135" s="132"/>
    </row>
    <row r="136" spans="1:92" s="135" customFormat="1" ht="14.25" customHeight="1" x14ac:dyDescent="0.25">
      <c r="A136" s="268"/>
      <c r="B136" s="286"/>
      <c r="C136" s="292"/>
      <c r="D136" s="292"/>
      <c r="E136" s="292"/>
      <c r="F136" s="289"/>
      <c r="G136" s="293"/>
      <c r="H136" s="289"/>
      <c r="I136" s="299"/>
      <c r="J136" s="289"/>
      <c r="K136" s="300"/>
      <c r="L136" s="289"/>
      <c r="M136" s="310"/>
      <c r="N136" s="523"/>
      <c r="O136" s="523"/>
      <c r="P136" s="523"/>
      <c r="Q136" s="523"/>
      <c r="R136" s="523"/>
      <c r="S136" s="523"/>
      <c r="T136" s="523"/>
      <c r="U136" s="523"/>
      <c r="V136" s="523"/>
      <c r="W136" s="523"/>
      <c r="X136" s="523"/>
      <c r="Y136" s="523"/>
      <c r="Z136" s="523"/>
      <c r="AA136" s="523"/>
      <c r="AB136" s="523"/>
      <c r="AC136" s="523"/>
      <c r="AD136" s="523"/>
      <c r="AE136" s="523"/>
      <c r="AF136" s="523"/>
      <c r="AG136" s="523"/>
      <c r="AH136" s="523"/>
      <c r="AI136" s="523"/>
      <c r="AJ136" s="523"/>
      <c r="AK136" s="523"/>
      <c r="AL136" s="523"/>
      <c r="AM136" s="132"/>
      <c r="AN136" s="132"/>
      <c r="AO136" s="132"/>
      <c r="AP136" s="132"/>
      <c r="AQ136" s="132"/>
      <c r="AR136" s="132"/>
      <c r="AS136" s="132"/>
      <c r="AT136" s="132"/>
      <c r="AU136" s="132"/>
      <c r="AV136" s="132"/>
      <c r="AW136" s="132"/>
      <c r="AX136" s="132"/>
      <c r="AY136" s="132"/>
      <c r="AZ136" s="132"/>
      <c r="BA136" s="132"/>
      <c r="BB136" s="132"/>
      <c r="BC136" s="132"/>
      <c r="BD136" s="132"/>
      <c r="BE136" s="132"/>
      <c r="BF136" s="132"/>
      <c r="BG136" s="132"/>
      <c r="BH136" s="132"/>
      <c r="BI136" s="132"/>
      <c r="BJ136" s="132"/>
      <c r="BK136" s="132"/>
      <c r="BL136" s="132"/>
      <c r="BM136" s="132"/>
      <c r="BN136" s="132"/>
      <c r="BO136" s="132"/>
      <c r="BP136" s="132"/>
      <c r="BQ136" s="132"/>
      <c r="BR136" s="132"/>
      <c r="BS136" s="132"/>
      <c r="BT136" s="132"/>
      <c r="BU136" s="132"/>
      <c r="BV136" s="132"/>
      <c r="BW136" s="132"/>
      <c r="BX136" s="132"/>
      <c r="BY136" s="132"/>
      <c r="BZ136" s="132"/>
      <c r="CA136" s="132"/>
      <c r="CB136" s="132"/>
      <c r="CC136" s="132"/>
      <c r="CD136" s="132"/>
      <c r="CE136" s="132"/>
      <c r="CF136" s="132"/>
      <c r="CG136" s="132"/>
      <c r="CH136" s="132"/>
      <c r="CI136" s="132"/>
      <c r="CJ136" s="132"/>
      <c r="CK136" s="132"/>
      <c r="CL136" s="132"/>
      <c r="CM136" s="132"/>
      <c r="CN136" s="132"/>
    </row>
    <row r="137" spans="1:92" s="134" customFormat="1" ht="14.25" customHeight="1" thickBot="1" x14ac:dyDescent="0.3">
      <c r="A137" s="268">
        <v>53</v>
      </c>
      <c r="B137" s="322" t="s">
        <v>294</v>
      </c>
      <c r="C137" s="292"/>
      <c r="D137" s="292"/>
      <c r="E137" s="292"/>
      <c r="F137" s="287" t="s">
        <v>153</v>
      </c>
      <c r="G137" s="312">
        <f>ROUND('Rate Classifications'!F41,2)</f>
        <v>4</v>
      </c>
      <c r="H137" s="289" t="s">
        <v>141</v>
      </c>
      <c r="I137" s="290" t="s">
        <v>154</v>
      </c>
      <c r="J137" s="309" t="str">
        <f>IF('TC 66-204 page 4'!U12&gt;0,'TC 66-204 page 4'!U12,"")</f>
        <v/>
      </c>
      <c r="K137" s="289" t="s">
        <v>155</v>
      </c>
      <c r="L137" s="289" t="s">
        <v>153</v>
      </c>
      <c r="M137" s="310" t="str">
        <f>IF(OR(J137="",J137&gt;500),"",G137*J137)</f>
        <v/>
      </c>
      <c r="N137" s="523"/>
      <c r="O137" s="523"/>
      <c r="P137" s="523"/>
      <c r="Q137" s="523"/>
      <c r="R137" s="523"/>
      <c r="S137" s="523"/>
      <c r="T137" s="523"/>
      <c r="U137" s="523"/>
      <c r="V137" s="523"/>
      <c r="W137" s="523"/>
      <c r="X137" s="523"/>
      <c r="Y137" s="523"/>
      <c r="Z137" s="523"/>
      <c r="AA137" s="523"/>
      <c r="AB137" s="523"/>
      <c r="AC137" s="523"/>
      <c r="AD137" s="523"/>
      <c r="AE137" s="523"/>
      <c r="AF137" s="523"/>
      <c r="AG137" s="523"/>
      <c r="AH137" s="523"/>
      <c r="AI137" s="523"/>
      <c r="AJ137" s="523"/>
      <c r="AK137" s="523"/>
      <c r="AL137" s="523"/>
      <c r="AM137" s="132"/>
      <c r="AN137" s="132"/>
      <c r="AO137" s="132"/>
      <c r="AP137" s="132"/>
      <c r="AQ137" s="132"/>
      <c r="AR137" s="132"/>
      <c r="AS137" s="132"/>
      <c r="AT137" s="132"/>
      <c r="AU137" s="132"/>
      <c r="AV137" s="132"/>
      <c r="AW137" s="132"/>
      <c r="AX137" s="132"/>
      <c r="AY137" s="132"/>
      <c r="AZ137" s="132"/>
      <c r="BA137" s="132"/>
      <c r="BB137" s="132"/>
      <c r="BC137" s="132"/>
      <c r="BD137" s="132"/>
      <c r="BE137" s="132"/>
      <c r="BF137" s="132"/>
      <c r="BG137" s="132"/>
      <c r="BH137" s="132"/>
      <c r="BI137" s="132"/>
      <c r="BJ137" s="132"/>
      <c r="BK137" s="132"/>
      <c r="BL137" s="132"/>
      <c r="BM137" s="132"/>
      <c r="BN137" s="132"/>
      <c r="BO137" s="132"/>
      <c r="BP137" s="132"/>
      <c r="BQ137" s="132"/>
      <c r="BR137" s="132"/>
      <c r="BS137" s="132"/>
      <c r="BT137" s="132"/>
      <c r="BU137" s="132"/>
      <c r="BV137" s="132"/>
      <c r="BW137" s="132"/>
      <c r="BX137" s="132"/>
      <c r="BY137" s="132"/>
      <c r="BZ137" s="132"/>
      <c r="CA137" s="132"/>
      <c r="CB137" s="132"/>
      <c r="CC137" s="132"/>
      <c r="CD137" s="132"/>
      <c r="CE137" s="132"/>
      <c r="CF137" s="132"/>
      <c r="CG137" s="132"/>
      <c r="CH137" s="132"/>
      <c r="CI137" s="132"/>
      <c r="CJ137" s="132"/>
      <c r="CK137" s="132"/>
      <c r="CL137" s="132"/>
      <c r="CM137" s="132"/>
      <c r="CN137" s="132"/>
    </row>
    <row r="138" spans="1:92" s="134" customFormat="1" ht="14.25" customHeight="1" thickBot="1" x14ac:dyDescent="0.3">
      <c r="A138" s="268"/>
      <c r="B138" s="286" t="s">
        <v>594</v>
      </c>
      <c r="C138" s="292"/>
      <c r="D138" s="292"/>
      <c r="E138" s="292"/>
      <c r="F138" s="289"/>
      <c r="G138" s="708" t="s">
        <v>601</v>
      </c>
      <c r="H138" s="708"/>
      <c r="I138" s="708"/>
      <c r="J138" s="708"/>
      <c r="K138" s="296" t="s">
        <v>155</v>
      </c>
      <c r="L138" s="287" t="s">
        <v>153</v>
      </c>
      <c r="M138" s="312" t="str">
        <f>IF( M137="","",'Rate Classifications'!F42)</f>
        <v/>
      </c>
      <c r="N138" s="523"/>
      <c r="O138" s="523"/>
      <c r="P138" s="523"/>
      <c r="Q138" s="523"/>
      <c r="R138" s="523"/>
      <c r="S138" s="523"/>
      <c r="T138" s="523"/>
      <c r="U138" s="523"/>
      <c r="V138" s="523"/>
      <c r="W138" s="523"/>
      <c r="X138" s="523"/>
      <c r="Y138" s="523"/>
      <c r="Z138" s="523"/>
      <c r="AA138" s="523"/>
      <c r="AB138" s="523"/>
      <c r="AC138" s="523"/>
      <c r="AD138" s="523"/>
      <c r="AE138" s="523"/>
      <c r="AF138" s="523"/>
      <c r="AG138" s="523"/>
      <c r="AH138" s="523"/>
      <c r="AI138" s="523"/>
      <c r="AJ138" s="523"/>
      <c r="AK138" s="523"/>
      <c r="AL138" s="523"/>
      <c r="AM138" s="132"/>
      <c r="AN138" s="132"/>
      <c r="AO138" s="132"/>
      <c r="AP138" s="132"/>
      <c r="AQ138" s="132"/>
      <c r="AR138" s="132"/>
      <c r="AS138" s="132"/>
      <c r="AT138" s="132"/>
      <c r="AU138" s="132"/>
      <c r="AV138" s="132"/>
      <c r="AW138" s="132"/>
      <c r="AX138" s="132"/>
      <c r="AY138" s="132"/>
      <c r="AZ138" s="132"/>
      <c r="BA138" s="132"/>
      <c r="BB138" s="132"/>
      <c r="BC138" s="132"/>
      <c r="BD138" s="132"/>
      <c r="BE138" s="132"/>
      <c r="BF138" s="132"/>
      <c r="BG138" s="132"/>
      <c r="BH138" s="132"/>
      <c r="BI138" s="132"/>
      <c r="BJ138" s="132"/>
      <c r="BK138" s="132"/>
      <c r="BL138" s="132"/>
      <c r="BM138" s="132"/>
      <c r="BN138" s="132"/>
      <c r="BO138" s="132"/>
      <c r="BP138" s="132"/>
      <c r="BQ138" s="132"/>
      <c r="BR138" s="132"/>
      <c r="BS138" s="132"/>
      <c r="BT138" s="132"/>
      <c r="BU138" s="132"/>
      <c r="BV138" s="132"/>
      <c r="BW138" s="132"/>
      <c r="BX138" s="132"/>
      <c r="BY138" s="132"/>
      <c r="BZ138" s="132"/>
      <c r="CA138" s="132"/>
      <c r="CB138" s="132"/>
      <c r="CC138" s="132"/>
      <c r="CD138" s="132"/>
      <c r="CE138" s="132"/>
      <c r="CF138" s="132"/>
      <c r="CG138" s="132"/>
      <c r="CH138" s="132"/>
      <c r="CI138" s="132"/>
      <c r="CJ138" s="132"/>
      <c r="CK138" s="132"/>
      <c r="CL138" s="132"/>
      <c r="CM138" s="132"/>
      <c r="CN138" s="132"/>
    </row>
    <row r="139" spans="1:92" s="134" customFormat="1" ht="14.25" customHeight="1" x14ac:dyDescent="0.25">
      <c r="A139" s="268"/>
      <c r="B139" s="286"/>
      <c r="C139" s="292"/>
      <c r="D139" s="292"/>
      <c r="E139" s="292"/>
      <c r="F139" s="289"/>
      <c r="G139" s="293"/>
      <c r="H139" s="289"/>
      <c r="I139" s="299"/>
      <c r="J139" s="289"/>
      <c r="K139" s="300"/>
      <c r="L139" s="289"/>
      <c r="M139" s="310"/>
      <c r="N139" s="523"/>
      <c r="O139" s="523"/>
      <c r="P139" s="523"/>
      <c r="Q139" s="523"/>
      <c r="R139" s="523"/>
      <c r="S139" s="523"/>
      <c r="T139" s="523"/>
      <c r="U139" s="523"/>
      <c r="V139" s="523"/>
      <c r="W139" s="523"/>
      <c r="X139" s="523"/>
      <c r="Y139" s="523"/>
      <c r="Z139" s="523"/>
      <c r="AA139" s="523"/>
      <c r="AB139" s="523"/>
      <c r="AC139" s="523"/>
      <c r="AD139" s="523"/>
      <c r="AE139" s="523"/>
      <c r="AF139" s="523"/>
      <c r="AG139" s="523"/>
      <c r="AH139" s="523"/>
      <c r="AI139" s="523"/>
      <c r="AJ139" s="523"/>
      <c r="AK139" s="523"/>
      <c r="AL139" s="523"/>
      <c r="AM139" s="132"/>
      <c r="AN139" s="132"/>
      <c r="AO139" s="132"/>
      <c r="AP139" s="132"/>
      <c r="AQ139" s="132"/>
      <c r="AR139" s="132"/>
      <c r="AS139" s="132"/>
      <c r="AT139" s="132"/>
      <c r="AU139" s="132"/>
      <c r="AV139" s="132"/>
      <c r="AW139" s="132"/>
      <c r="AX139" s="132"/>
      <c r="AY139" s="132"/>
      <c r="AZ139" s="132"/>
      <c r="BA139" s="132"/>
      <c r="BB139" s="132"/>
      <c r="BC139" s="132"/>
      <c r="BD139" s="132"/>
      <c r="BE139" s="132"/>
      <c r="BF139" s="132"/>
      <c r="BG139" s="132"/>
      <c r="BH139" s="132"/>
      <c r="BI139" s="132"/>
      <c r="BJ139" s="132"/>
      <c r="BK139" s="132"/>
      <c r="BL139" s="132"/>
      <c r="BM139" s="132"/>
      <c r="BN139" s="132"/>
      <c r="BO139" s="132"/>
      <c r="BP139" s="132"/>
      <c r="BQ139" s="132"/>
      <c r="BR139" s="132"/>
      <c r="BS139" s="132"/>
      <c r="BT139" s="132"/>
      <c r="BU139" s="132"/>
      <c r="BV139" s="132"/>
      <c r="BW139" s="132"/>
      <c r="BX139" s="132"/>
      <c r="BY139" s="132"/>
      <c r="BZ139" s="132"/>
      <c r="CA139" s="132"/>
      <c r="CB139" s="132"/>
      <c r="CC139" s="132"/>
      <c r="CD139" s="132"/>
      <c r="CE139" s="132"/>
      <c r="CF139" s="132"/>
      <c r="CG139" s="132"/>
      <c r="CH139" s="132"/>
      <c r="CI139" s="132"/>
      <c r="CJ139" s="132"/>
      <c r="CK139" s="132"/>
      <c r="CL139" s="132"/>
      <c r="CM139" s="132"/>
      <c r="CN139" s="132"/>
    </row>
    <row r="140" spans="1:92" s="135" customFormat="1" ht="14.25" customHeight="1" thickBot="1" x14ac:dyDescent="0.3">
      <c r="A140" s="268">
        <v>54</v>
      </c>
      <c r="B140" s="286" t="s">
        <v>294</v>
      </c>
      <c r="C140" s="292"/>
      <c r="D140" s="292"/>
      <c r="E140" s="292"/>
      <c r="F140" s="287" t="s">
        <v>153</v>
      </c>
      <c r="G140" s="312" t="str">
        <f>IF('TC 66-204 page 4'!U14&gt;0,ROUND('TC 66-204 page 4'!U14,2),"")</f>
        <v/>
      </c>
      <c r="H140" s="289" t="s">
        <v>35</v>
      </c>
      <c r="I140" s="290" t="s">
        <v>154</v>
      </c>
      <c r="J140" s="287">
        <v>2</v>
      </c>
      <c r="K140" s="289" t="s">
        <v>155</v>
      </c>
      <c r="L140" s="287" t="s">
        <v>153</v>
      </c>
      <c r="M140" s="313" t="str">
        <f>IF(G140="","",G140*J140)</f>
        <v/>
      </c>
      <c r="N140" s="523"/>
      <c r="O140" s="523"/>
      <c r="P140" s="523"/>
      <c r="Q140" s="523"/>
      <c r="R140" s="523"/>
      <c r="S140" s="523"/>
      <c r="T140" s="523"/>
      <c r="U140" s="523"/>
      <c r="V140" s="523"/>
      <c r="W140" s="523"/>
      <c r="X140" s="523"/>
      <c r="Y140" s="523"/>
      <c r="Z140" s="523"/>
      <c r="AA140" s="523"/>
      <c r="AB140" s="523"/>
      <c r="AC140" s="523"/>
      <c r="AD140" s="523"/>
      <c r="AE140" s="523"/>
      <c r="AF140" s="523"/>
      <c r="AG140" s="523"/>
      <c r="AH140" s="523"/>
      <c r="AI140" s="523"/>
      <c r="AJ140" s="523"/>
      <c r="AK140" s="523"/>
      <c r="AL140" s="523"/>
      <c r="AM140" s="132"/>
      <c r="AN140" s="132"/>
      <c r="AO140" s="132"/>
      <c r="AP140" s="132"/>
      <c r="AQ140" s="132"/>
      <c r="AR140" s="132"/>
      <c r="AS140" s="132"/>
      <c r="AT140" s="132"/>
      <c r="AU140" s="132"/>
      <c r="AV140" s="132"/>
      <c r="AW140" s="132"/>
      <c r="AX140" s="132"/>
      <c r="AY140" s="132"/>
      <c r="AZ140" s="132"/>
      <c r="BA140" s="132"/>
      <c r="BB140" s="132"/>
      <c r="BC140" s="132"/>
      <c r="BD140" s="132"/>
      <c r="BE140" s="132"/>
      <c r="BF140" s="132"/>
      <c r="BG140" s="132"/>
      <c r="BH140" s="132"/>
      <c r="BI140" s="132"/>
      <c r="BJ140" s="132"/>
      <c r="BK140" s="132"/>
      <c r="BL140" s="132"/>
      <c r="BM140" s="132"/>
      <c r="BN140" s="132"/>
      <c r="BO140" s="132"/>
      <c r="BP140" s="132"/>
      <c r="BQ140" s="132"/>
      <c r="BR140" s="132"/>
      <c r="BS140" s="132"/>
      <c r="BT140" s="132"/>
      <c r="BU140" s="132"/>
      <c r="BV140" s="132"/>
      <c r="BW140" s="132"/>
      <c r="BX140" s="132"/>
      <c r="BY140" s="132"/>
      <c r="BZ140" s="132"/>
      <c r="CA140" s="132"/>
      <c r="CB140" s="132"/>
      <c r="CC140" s="132"/>
      <c r="CD140" s="132"/>
      <c r="CE140" s="132"/>
      <c r="CF140" s="132"/>
      <c r="CG140" s="132"/>
      <c r="CH140" s="132"/>
      <c r="CI140" s="132"/>
      <c r="CJ140" s="132"/>
      <c r="CK140" s="132"/>
      <c r="CL140" s="132"/>
      <c r="CM140" s="132"/>
      <c r="CN140" s="132"/>
    </row>
    <row r="141" spans="1:92" s="135" customFormat="1" ht="14.25" customHeight="1" x14ac:dyDescent="0.25">
      <c r="A141" s="268"/>
      <c r="B141" s="322" t="s">
        <v>322</v>
      </c>
      <c r="C141" s="292"/>
      <c r="D141" s="292"/>
      <c r="E141" s="292"/>
      <c r="F141" s="307"/>
      <c r="G141" s="307"/>
      <c r="H141" s="307"/>
      <c r="I141" s="307"/>
      <c r="J141" s="307"/>
      <c r="K141" s="307"/>
      <c r="L141" s="307"/>
      <c r="M141" s="417"/>
      <c r="N141" s="523"/>
      <c r="O141" s="523"/>
      <c r="P141" s="523"/>
      <c r="Q141" s="523"/>
      <c r="R141" s="523"/>
      <c r="S141" s="523"/>
      <c r="T141" s="523"/>
      <c r="U141" s="523"/>
      <c r="V141" s="523"/>
      <c r="W141" s="523"/>
      <c r="X141" s="523"/>
      <c r="Y141" s="523"/>
      <c r="Z141" s="523"/>
      <c r="AA141" s="523"/>
      <c r="AB141" s="523"/>
      <c r="AC141" s="523"/>
      <c r="AD141" s="523"/>
      <c r="AE141" s="523"/>
      <c r="AF141" s="523"/>
      <c r="AG141" s="523"/>
      <c r="AH141" s="523"/>
      <c r="AI141" s="523"/>
      <c r="AJ141" s="523"/>
      <c r="AK141" s="523"/>
      <c r="AL141" s="523"/>
      <c r="AM141" s="132"/>
      <c r="AN141" s="132"/>
      <c r="AO141" s="132"/>
      <c r="AP141" s="132"/>
      <c r="AQ141" s="132"/>
      <c r="AR141" s="132"/>
      <c r="AS141" s="132"/>
      <c r="AT141" s="132"/>
      <c r="AU141" s="132"/>
      <c r="AV141" s="132"/>
      <c r="AW141" s="132"/>
      <c r="AX141" s="132"/>
      <c r="AY141" s="132"/>
      <c r="AZ141" s="132"/>
      <c r="BA141" s="132"/>
      <c r="BB141" s="132"/>
      <c r="BC141" s="132"/>
      <c r="BD141" s="132"/>
      <c r="BE141" s="132"/>
      <c r="BF141" s="132"/>
      <c r="BG141" s="132"/>
      <c r="BH141" s="132"/>
      <c r="BI141" s="132"/>
      <c r="BJ141" s="132"/>
      <c r="BK141" s="132"/>
      <c r="BL141" s="132"/>
      <c r="BM141" s="132"/>
      <c r="BN141" s="132"/>
      <c r="BO141" s="132"/>
      <c r="BP141" s="132"/>
      <c r="BQ141" s="132"/>
      <c r="BR141" s="132"/>
      <c r="BS141" s="132"/>
      <c r="BT141" s="132"/>
      <c r="BU141" s="132"/>
      <c r="BV141" s="132"/>
      <c r="BW141" s="132"/>
      <c r="BX141" s="132"/>
      <c r="BY141" s="132"/>
      <c r="BZ141" s="132"/>
      <c r="CA141" s="132"/>
      <c r="CB141" s="132"/>
      <c r="CC141" s="132"/>
      <c r="CD141" s="132"/>
      <c r="CE141" s="132"/>
      <c r="CF141" s="132"/>
      <c r="CG141" s="132"/>
      <c r="CH141" s="132"/>
      <c r="CI141" s="132"/>
      <c r="CJ141" s="132"/>
      <c r="CK141" s="132"/>
      <c r="CL141" s="132"/>
      <c r="CM141" s="132"/>
      <c r="CN141" s="132"/>
    </row>
    <row r="142" spans="1:92" s="135" customFormat="1" ht="14.25" customHeight="1" x14ac:dyDescent="0.25">
      <c r="A142" s="268"/>
      <c r="B142" s="286"/>
      <c r="C142" s="292"/>
      <c r="D142" s="292"/>
      <c r="E142" s="292"/>
      <c r="F142" s="289"/>
      <c r="G142" s="293"/>
      <c r="H142" s="289"/>
      <c r="I142" s="290"/>
      <c r="J142" s="289"/>
      <c r="K142" s="289"/>
      <c r="L142" s="289"/>
      <c r="M142" s="310"/>
      <c r="N142" s="523"/>
      <c r="O142" s="523"/>
      <c r="P142" s="523"/>
      <c r="Q142" s="523"/>
      <c r="R142" s="523"/>
      <c r="S142" s="523"/>
      <c r="T142" s="523"/>
      <c r="U142" s="523"/>
      <c r="V142" s="523"/>
      <c r="W142" s="523"/>
      <c r="X142" s="523"/>
      <c r="Y142" s="523"/>
      <c r="Z142" s="523"/>
      <c r="AA142" s="523"/>
      <c r="AB142" s="523"/>
      <c r="AC142" s="523"/>
      <c r="AD142" s="523"/>
      <c r="AE142" s="523"/>
      <c r="AF142" s="523"/>
      <c r="AG142" s="523"/>
      <c r="AH142" s="523"/>
      <c r="AI142" s="523"/>
      <c r="AJ142" s="523"/>
      <c r="AK142" s="523"/>
      <c r="AL142" s="523"/>
      <c r="AM142" s="132"/>
      <c r="AN142" s="132"/>
      <c r="AO142" s="132"/>
      <c r="AP142" s="132"/>
      <c r="AQ142" s="132"/>
      <c r="AR142" s="132"/>
      <c r="AS142" s="132"/>
      <c r="AT142" s="132"/>
      <c r="AU142" s="132"/>
      <c r="AV142" s="132"/>
      <c r="AW142" s="132"/>
      <c r="AX142" s="132"/>
      <c r="AY142" s="132"/>
      <c r="AZ142" s="132"/>
      <c r="BA142" s="132"/>
      <c r="BB142" s="132"/>
      <c r="BC142" s="132"/>
      <c r="BD142" s="132"/>
      <c r="BE142" s="132"/>
      <c r="BF142" s="132"/>
      <c r="BG142" s="132"/>
      <c r="BH142" s="132"/>
      <c r="BI142" s="132"/>
      <c r="BJ142" s="132"/>
      <c r="BK142" s="132"/>
      <c r="BL142" s="132"/>
      <c r="BM142" s="132"/>
      <c r="BN142" s="132"/>
      <c r="BO142" s="132"/>
      <c r="BP142" s="132"/>
      <c r="BQ142" s="132"/>
      <c r="BR142" s="132"/>
      <c r="BS142" s="132"/>
      <c r="BT142" s="132"/>
      <c r="BU142" s="132"/>
      <c r="BV142" s="132"/>
      <c r="BW142" s="132"/>
      <c r="BX142" s="132"/>
      <c r="BY142" s="132"/>
      <c r="BZ142" s="132"/>
      <c r="CA142" s="132"/>
      <c r="CB142" s="132"/>
      <c r="CC142" s="132"/>
      <c r="CD142" s="132"/>
      <c r="CE142" s="132"/>
      <c r="CF142" s="132"/>
      <c r="CG142" s="132"/>
      <c r="CH142" s="132"/>
      <c r="CI142" s="132"/>
      <c r="CJ142" s="132"/>
      <c r="CK142" s="132"/>
      <c r="CL142" s="132"/>
      <c r="CM142" s="132"/>
      <c r="CN142" s="132"/>
    </row>
    <row r="143" spans="1:92" s="135" customFormat="1" ht="14.25" customHeight="1" thickBot="1" x14ac:dyDescent="0.3">
      <c r="A143" s="268">
        <v>55</v>
      </c>
      <c r="B143" s="322" t="s">
        <v>294</v>
      </c>
      <c r="C143" s="292"/>
      <c r="D143" s="292"/>
      <c r="E143" s="292"/>
      <c r="F143" s="287" t="s">
        <v>153</v>
      </c>
      <c r="G143" s="312">
        <f>ROUND('Rate Classifications'!F41,2)</f>
        <v>4</v>
      </c>
      <c r="H143" s="289" t="s">
        <v>141</v>
      </c>
      <c r="I143" s="290" t="s">
        <v>154</v>
      </c>
      <c r="J143" s="287" t="str">
        <f>IF('TC 66-204 page 4'!U17&gt;0,'TC 66-204 page 4'!U17,"")</f>
        <v/>
      </c>
      <c r="K143" s="289" t="s">
        <v>155</v>
      </c>
      <c r="L143" s="289" t="s">
        <v>153</v>
      </c>
      <c r="M143" s="310" t="str">
        <f>IF(OR(J143="",J143&gt;500),"",G143*J143)</f>
        <v/>
      </c>
      <c r="N143" s="523"/>
      <c r="O143" s="523"/>
      <c r="P143" s="523"/>
      <c r="Q143" s="523"/>
      <c r="R143" s="523"/>
      <c r="S143" s="523"/>
      <c r="T143" s="523"/>
      <c r="U143" s="523"/>
      <c r="V143" s="523"/>
      <c r="W143" s="523"/>
      <c r="X143" s="523"/>
      <c r="Y143" s="523"/>
      <c r="Z143" s="523"/>
      <c r="AA143" s="523"/>
      <c r="AB143" s="523"/>
      <c r="AC143" s="523"/>
      <c r="AD143" s="523"/>
      <c r="AE143" s="523"/>
      <c r="AF143" s="523"/>
      <c r="AG143" s="523"/>
      <c r="AH143" s="523"/>
      <c r="AI143" s="523"/>
      <c r="AJ143" s="523"/>
      <c r="AK143" s="523"/>
      <c r="AL143" s="523"/>
      <c r="AM143" s="132"/>
      <c r="AN143" s="132"/>
      <c r="AO143" s="132"/>
      <c r="AP143" s="132"/>
      <c r="AQ143" s="132"/>
      <c r="AR143" s="132"/>
      <c r="AS143" s="132"/>
      <c r="AT143" s="132"/>
      <c r="AU143" s="132"/>
      <c r="AV143" s="132"/>
      <c r="AW143" s="132"/>
      <c r="AX143" s="132"/>
      <c r="AY143" s="132"/>
      <c r="AZ143" s="132"/>
      <c r="BA143" s="132"/>
      <c r="BB143" s="132"/>
      <c r="BC143" s="132"/>
      <c r="BD143" s="132"/>
      <c r="BE143" s="132"/>
      <c r="BF143" s="132"/>
      <c r="BG143" s="132"/>
      <c r="BH143" s="132"/>
      <c r="BI143" s="132"/>
      <c r="BJ143" s="132"/>
      <c r="BK143" s="132"/>
      <c r="BL143" s="132"/>
      <c r="BM143" s="132"/>
      <c r="BN143" s="132"/>
      <c r="BO143" s="132"/>
      <c r="BP143" s="132"/>
      <c r="BQ143" s="132"/>
      <c r="BR143" s="132"/>
      <c r="BS143" s="132"/>
      <c r="BT143" s="132"/>
      <c r="BU143" s="132"/>
      <c r="BV143" s="132"/>
      <c r="BW143" s="132"/>
      <c r="BX143" s="132"/>
      <c r="BY143" s="132"/>
      <c r="BZ143" s="132"/>
      <c r="CA143" s="132"/>
      <c r="CB143" s="132"/>
      <c r="CC143" s="132"/>
      <c r="CD143" s="132"/>
      <c r="CE143" s="132"/>
      <c r="CF143" s="132"/>
      <c r="CG143" s="132"/>
      <c r="CH143" s="132"/>
      <c r="CI143" s="132"/>
      <c r="CJ143" s="132"/>
      <c r="CK143" s="132"/>
      <c r="CL143" s="132"/>
      <c r="CM143" s="132"/>
      <c r="CN143" s="132"/>
    </row>
    <row r="144" spans="1:92" s="135" customFormat="1" ht="14.25" customHeight="1" thickBot="1" x14ac:dyDescent="0.3">
      <c r="A144" s="268"/>
      <c r="B144" s="322" t="s">
        <v>321</v>
      </c>
      <c r="C144" s="292"/>
      <c r="D144" s="292"/>
      <c r="E144" s="292"/>
      <c r="F144" s="289"/>
      <c r="G144" s="708" t="s">
        <v>601</v>
      </c>
      <c r="H144" s="708"/>
      <c r="I144" s="708"/>
      <c r="J144" s="708"/>
      <c r="K144" s="289" t="s">
        <v>155</v>
      </c>
      <c r="L144" s="287" t="s">
        <v>153</v>
      </c>
      <c r="M144" s="313" t="str">
        <f>IF( M143="","",'Rate Classifications'!F42)</f>
        <v/>
      </c>
      <c r="N144" s="523"/>
      <c r="O144" s="523"/>
      <c r="P144" s="523"/>
      <c r="Q144" s="523"/>
      <c r="R144" s="523"/>
      <c r="S144" s="523"/>
      <c r="T144" s="523"/>
      <c r="U144" s="523"/>
      <c r="V144" s="523"/>
      <c r="W144" s="523"/>
      <c r="X144" s="523"/>
      <c r="Y144" s="523"/>
      <c r="Z144" s="523"/>
      <c r="AA144" s="523"/>
      <c r="AB144" s="523"/>
      <c r="AC144" s="523"/>
      <c r="AD144" s="523"/>
      <c r="AE144" s="523"/>
      <c r="AF144" s="523"/>
      <c r="AG144" s="523"/>
      <c r="AH144" s="523"/>
      <c r="AI144" s="523"/>
      <c r="AJ144" s="523"/>
      <c r="AK144" s="523"/>
      <c r="AL144" s="523"/>
      <c r="AM144" s="132"/>
      <c r="AN144" s="132"/>
      <c r="AO144" s="132"/>
      <c r="AP144" s="132"/>
      <c r="AQ144" s="132"/>
      <c r="AR144" s="132"/>
      <c r="AS144" s="132"/>
      <c r="AT144" s="132"/>
      <c r="AU144" s="132"/>
      <c r="AV144" s="132"/>
      <c r="AW144" s="132"/>
      <c r="AX144" s="132"/>
      <c r="AY144" s="132"/>
      <c r="AZ144" s="132"/>
      <c r="BA144" s="132"/>
      <c r="BB144" s="132"/>
      <c r="BC144" s="132"/>
      <c r="BD144" s="132"/>
      <c r="BE144" s="132"/>
      <c r="BF144" s="132"/>
      <c r="BG144" s="132"/>
      <c r="BH144" s="132"/>
      <c r="BI144" s="132"/>
      <c r="BJ144" s="132"/>
      <c r="BK144" s="132"/>
      <c r="BL144" s="132"/>
      <c r="BM144" s="132"/>
      <c r="BN144" s="132"/>
      <c r="BO144" s="132"/>
      <c r="BP144" s="132"/>
      <c r="BQ144" s="132"/>
      <c r="BR144" s="132"/>
      <c r="BS144" s="132"/>
      <c r="BT144" s="132"/>
      <c r="BU144" s="132"/>
      <c r="BV144" s="132"/>
      <c r="BW144" s="132"/>
      <c r="BX144" s="132"/>
      <c r="BY144" s="132"/>
      <c r="BZ144" s="132"/>
      <c r="CA144" s="132"/>
      <c r="CB144" s="132"/>
      <c r="CC144" s="132"/>
      <c r="CD144" s="132"/>
      <c r="CE144" s="132"/>
      <c r="CF144" s="132"/>
      <c r="CG144" s="132"/>
      <c r="CH144" s="132"/>
      <c r="CI144" s="132"/>
      <c r="CJ144" s="132"/>
      <c r="CK144" s="132"/>
      <c r="CL144" s="132"/>
      <c r="CM144" s="132"/>
      <c r="CN144" s="132"/>
    </row>
    <row r="145" spans="1:92" s="135" customFormat="1" ht="14.25" customHeight="1" x14ac:dyDescent="0.25">
      <c r="A145" s="268"/>
      <c r="B145" s="286"/>
      <c r="C145" s="292"/>
      <c r="D145" s="292"/>
      <c r="E145" s="292"/>
      <c r="F145" s="289"/>
      <c r="G145" s="412"/>
      <c r="H145" s="289"/>
      <c r="I145" s="299"/>
      <c r="J145" s="289"/>
      <c r="K145" s="300"/>
      <c r="L145" s="289"/>
      <c r="M145" s="310"/>
      <c r="N145" s="523"/>
      <c r="O145" s="523"/>
      <c r="P145" s="523"/>
      <c r="Q145" s="523"/>
      <c r="R145" s="523"/>
      <c r="S145" s="523"/>
      <c r="T145" s="523"/>
      <c r="U145" s="523"/>
      <c r="V145" s="523"/>
      <c r="W145" s="523"/>
      <c r="X145" s="523"/>
      <c r="Y145" s="523"/>
      <c r="Z145" s="523"/>
      <c r="AA145" s="523"/>
      <c r="AB145" s="523"/>
      <c r="AC145" s="523"/>
      <c r="AD145" s="523"/>
      <c r="AE145" s="523"/>
      <c r="AF145" s="523"/>
      <c r="AG145" s="523"/>
      <c r="AH145" s="523"/>
      <c r="AI145" s="523"/>
      <c r="AJ145" s="523"/>
      <c r="AK145" s="523"/>
      <c r="AL145" s="523"/>
      <c r="AM145" s="132"/>
      <c r="AN145" s="132"/>
      <c r="AO145" s="132"/>
      <c r="AP145" s="132"/>
      <c r="AQ145" s="132"/>
      <c r="AR145" s="132"/>
      <c r="AS145" s="132"/>
      <c r="AT145" s="132"/>
      <c r="AU145" s="132"/>
      <c r="AV145" s="132"/>
      <c r="AW145" s="132"/>
      <c r="AX145" s="132"/>
      <c r="AY145" s="132"/>
      <c r="AZ145" s="132"/>
      <c r="BA145" s="132"/>
      <c r="BB145" s="132"/>
      <c r="BC145" s="132"/>
      <c r="BD145" s="132"/>
      <c r="BE145" s="132"/>
      <c r="BF145" s="132"/>
      <c r="BG145" s="132"/>
      <c r="BH145" s="132"/>
      <c r="BI145" s="132"/>
      <c r="BJ145" s="132"/>
      <c r="BK145" s="132"/>
      <c r="BL145" s="132"/>
      <c r="BM145" s="132"/>
      <c r="BN145" s="132"/>
      <c r="BO145" s="132"/>
      <c r="BP145" s="132"/>
      <c r="BQ145" s="132"/>
      <c r="BR145" s="132"/>
      <c r="BS145" s="132"/>
      <c r="BT145" s="132"/>
      <c r="BU145" s="132"/>
      <c r="BV145" s="132"/>
      <c r="BW145" s="132"/>
      <c r="BX145" s="132"/>
      <c r="BY145" s="132"/>
      <c r="BZ145" s="132"/>
      <c r="CA145" s="132"/>
      <c r="CB145" s="132"/>
      <c r="CC145" s="132"/>
      <c r="CD145" s="132"/>
      <c r="CE145" s="132"/>
      <c r="CF145" s="132"/>
      <c r="CG145" s="132"/>
      <c r="CH145" s="132"/>
      <c r="CI145" s="132"/>
      <c r="CJ145" s="132"/>
      <c r="CK145" s="132"/>
      <c r="CL145" s="132"/>
      <c r="CM145" s="132"/>
      <c r="CN145" s="132"/>
    </row>
    <row r="146" spans="1:92" s="135" customFormat="1" ht="14.25" customHeight="1" thickBot="1" x14ac:dyDescent="0.3">
      <c r="A146" s="268">
        <v>56</v>
      </c>
      <c r="B146" s="322" t="s">
        <v>293</v>
      </c>
      <c r="C146" s="292"/>
      <c r="D146" s="292"/>
      <c r="E146" s="292"/>
      <c r="F146" s="287" t="s">
        <v>153</v>
      </c>
      <c r="G146" s="312" t="str">
        <f>IF('TC 66-204 page 4'!U20&gt;0,ROUND('TC 66-204 page 4'!U20,2),"")</f>
        <v/>
      </c>
      <c r="H146" s="289" t="s">
        <v>193</v>
      </c>
      <c r="I146" s="290" t="s">
        <v>154</v>
      </c>
      <c r="J146" s="287">
        <v>1</v>
      </c>
      <c r="K146" s="289" t="s">
        <v>155</v>
      </c>
      <c r="L146" s="287" t="s">
        <v>153</v>
      </c>
      <c r="M146" s="313" t="str">
        <f>IF(G146="","",G146*J146)</f>
        <v/>
      </c>
      <c r="N146" s="523"/>
      <c r="O146" s="523"/>
      <c r="P146" s="523"/>
      <c r="Q146" s="523"/>
      <c r="R146" s="523"/>
      <c r="S146" s="523"/>
      <c r="T146" s="523"/>
      <c r="U146" s="523"/>
      <c r="V146" s="523"/>
      <c r="W146" s="523"/>
      <c r="X146" s="523"/>
      <c r="Y146" s="523"/>
      <c r="Z146" s="523"/>
      <c r="AA146" s="523"/>
      <c r="AB146" s="523"/>
      <c r="AC146" s="523"/>
      <c r="AD146" s="523"/>
      <c r="AE146" s="523"/>
      <c r="AF146" s="523"/>
      <c r="AG146" s="523"/>
      <c r="AH146" s="523"/>
      <c r="AI146" s="523"/>
      <c r="AJ146" s="523"/>
      <c r="AK146" s="523"/>
      <c r="AL146" s="523"/>
      <c r="AM146" s="132"/>
      <c r="AN146" s="132"/>
      <c r="AO146" s="132"/>
      <c r="AP146" s="132"/>
      <c r="AQ146" s="132"/>
      <c r="AR146" s="132"/>
      <c r="AS146" s="132"/>
      <c r="AT146" s="132"/>
      <c r="AU146" s="132"/>
      <c r="AV146" s="132"/>
      <c r="AW146" s="132"/>
      <c r="AX146" s="132"/>
      <c r="AY146" s="132"/>
      <c r="AZ146" s="132"/>
      <c r="BA146" s="132"/>
      <c r="BB146" s="132"/>
      <c r="BC146" s="132"/>
      <c r="BD146" s="132"/>
      <c r="BE146" s="132"/>
      <c r="BF146" s="132"/>
      <c r="BG146" s="132"/>
      <c r="BH146" s="132"/>
      <c r="BI146" s="132"/>
      <c r="BJ146" s="132"/>
      <c r="BK146" s="132"/>
      <c r="BL146" s="132"/>
      <c r="BM146" s="132"/>
      <c r="BN146" s="132"/>
      <c r="BO146" s="132"/>
      <c r="BP146" s="132"/>
      <c r="BQ146" s="132"/>
      <c r="BR146" s="132"/>
      <c r="BS146" s="132"/>
      <c r="BT146" s="132"/>
      <c r="BU146" s="132"/>
      <c r="BV146" s="132"/>
      <c r="BW146" s="132"/>
      <c r="BX146" s="132"/>
      <c r="BY146" s="132"/>
      <c r="BZ146" s="132"/>
      <c r="CA146" s="132"/>
      <c r="CB146" s="132"/>
      <c r="CC146" s="132"/>
      <c r="CD146" s="132"/>
      <c r="CE146" s="132"/>
      <c r="CF146" s="132"/>
      <c r="CG146" s="132"/>
      <c r="CH146" s="132"/>
      <c r="CI146" s="132"/>
      <c r="CJ146" s="132"/>
      <c r="CK146" s="132"/>
      <c r="CL146" s="132"/>
      <c r="CM146" s="132"/>
      <c r="CN146" s="132"/>
    </row>
    <row r="147" spans="1:92" s="135" customFormat="1" ht="14.25" customHeight="1" x14ac:dyDescent="0.25">
      <c r="A147" s="268"/>
      <c r="B147" s="322" t="s">
        <v>323</v>
      </c>
      <c r="C147" s="292"/>
      <c r="D147" s="292"/>
      <c r="E147" s="292"/>
      <c r="F147" s="307"/>
      <c r="G147" s="417"/>
      <c r="H147" s="307"/>
      <c r="I147" s="307"/>
      <c r="J147" s="307"/>
      <c r="K147" s="307"/>
      <c r="L147" s="307"/>
      <c r="M147" s="417"/>
      <c r="N147" s="523"/>
      <c r="O147" s="523"/>
      <c r="P147" s="523"/>
      <c r="Q147" s="523"/>
      <c r="R147" s="523"/>
      <c r="S147" s="523"/>
      <c r="T147" s="523"/>
      <c r="U147" s="523"/>
      <c r="V147" s="523"/>
      <c r="W147" s="523"/>
      <c r="X147" s="523"/>
      <c r="Y147" s="523"/>
      <c r="Z147" s="523"/>
      <c r="AA147" s="523"/>
      <c r="AB147" s="523"/>
      <c r="AC147" s="523"/>
      <c r="AD147" s="523"/>
      <c r="AE147" s="523"/>
      <c r="AF147" s="523"/>
      <c r="AG147" s="523"/>
      <c r="AH147" s="523"/>
      <c r="AI147" s="523"/>
      <c r="AJ147" s="523"/>
      <c r="AK147" s="523"/>
      <c r="AL147" s="523"/>
      <c r="AM147" s="132"/>
      <c r="AN147" s="132"/>
      <c r="AO147" s="132"/>
      <c r="AP147" s="132"/>
      <c r="AQ147" s="132"/>
      <c r="AR147" s="132"/>
      <c r="AS147" s="132"/>
      <c r="AT147" s="132"/>
      <c r="AU147" s="132"/>
      <c r="AV147" s="132"/>
      <c r="AW147" s="132"/>
      <c r="AX147" s="132"/>
      <c r="AY147" s="132"/>
      <c r="AZ147" s="132"/>
      <c r="BA147" s="132"/>
      <c r="BB147" s="132"/>
      <c r="BC147" s="132"/>
      <c r="BD147" s="132"/>
      <c r="BE147" s="132"/>
      <c r="BF147" s="132"/>
      <c r="BG147" s="132"/>
      <c r="BH147" s="132"/>
      <c r="BI147" s="132"/>
      <c r="BJ147" s="132"/>
      <c r="BK147" s="132"/>
      <c r="BL147" s="132"/>
      <c r="BM147" s="132"/>
      <c r="BN147" s="132"/>
      <c r="BO147" s="132"/>
      <c r="BP147" s="132"/>
      <c r="BQ147" s="132"/>
      <c r="BR147" s="132"/>
      <c r="BS147" s="132"/>
      <c r="BT147" s="132"/>
      <c r="BU147" s="132"/>
      <c r="BV147" s="132"/>
      <c r="BW147" s="132"/>
      <c r="BX147" s="132"/>
      <c r="BY147" s="132"/>
      <c r="BZ147" s="132"/>
      <c r="CA147" s="132"/>
      <c r="CB147" s="132"/>
      <c r="CC147" s="132"/>
      <c r="CD147" s="132"/>
      <c r="CE147" s="132"/>
      <c r="CF147" s="132"/>
      <c r="CG147" s="132"/>
      <c r="CH147" s="132"/>
      <c r="CI147" s="132"/>
      <c r="CJ147" s="132"/>
      <c r="CK147" s="132"/>
      <c r="CL147" s="132"/>
      <c r="CM147" s="132"/>
      <c r="CN147" s="132"/>
    </row>
    <row r="148" spans="1:92" s="135" customFormat="1" ht="14.25" customHeight="1" x14ac:dyDescent="0.25">
      <c r="A148" s="268"/>
      <c r="B148" s="286"/>
      <c r="C148" s="292"/>
      <c r="D148" s="292"/>
      <c r="E148" s="292"/>
      <c r="F148" s="289"/>
      <c r="G148" s="412"/>
      <c r="H148" s="289"/>
      <c r="I148" s="290"/>
      <c r="J148" s="289"/>
      <c r="K148" s="289"/>
      <c r="L148" s="289"/>
      <c r="M148" s="310"/>
      <c r="N148" s="523"/>
      <c r="O148" s="523"/>
      <c r="P148" s="523"/>
      <c r="Q148" s="523"/>
      <c r="R148" s="523"/>
      <c r="S148" s="523"/>
      <c r="T148" s="523"/>
      <c r="U148" s="523"/>
      <c r="V148" s="523"/>
      <c r="W148" s="523"/>
      <c r="X148" s="523"/>
      <c r="Y148" s="523"/>
      <c r="Z148" s="523"/>
      <c r="AA148" s="523"/>
      <c r="AB148" s="523"/>
      <c r="AC148" s="523"/>
      <c r="AD148" s="523"/>
      <c r="AE148" s="523"/>
      <c r="AF148" s="523"/>
      <c r="AG148" s="523"/>
      <c r="AH148" s="523"/>
      <c r="AI148" s="523"/>
      <c r="AJ148" s="523"/>
      <c r="AK148" s="523"/>
      <c r="AL148" s="523"/>
      <c r="AM148" s="132"/>
      <c r="AN148" s="132"/>
      <c r="AO148" s="132"/>
      <c r="AP148" s="132"/>
      <c r="AQ148" s="132"/>
      <c r="AR148" s="132"/>
      <c r="AS148" s="132"/>
      <c r="AT148" s="132"/>
      <c r="AU148" s="132"/>
      <c r="AV148" s="132"/>
      <c r="AW148" s="132"/>
      <c r="AX148" s="132"/>
      <c r="AY148" s="132"/>
      <c r="AZ148" s="132"/>
      <c r="BA148" s="132"/>
      <c r="BB148" s="132"/>
      <c r="BC148" s="132"/>
      <c r="BD148" s="132"/>
      <c r="BE148" s="132"/>
      <c r="BF148" s="132"/>
      <c r="BG148" s="132"/>
      <c r="BH148" s="132"/>
      <c r="BI148" s="132"/>
      <c r="BJ148" s="132"/>
      <c r="BK148" s="132"/>
      <c r="BL148" s="132"/>
      <c r="BM148" s="132"/>
      <c r="BN148" s="132"/>
      <c r="BO148" s="132"/>
      <c r="BP148" s="132"/>
      <c r="BQ148" s="132"/>
      <c r="BR148" s="132"/>
      <c r="BS148" s="132"/>
      <c r="BT148" s="132"/>
      <c r="BU148" s="132"/>
      <c r="BV148" s="132"/>
      <c r="BW148" s="132"/>
      <c r="BX148" s="132"/>
      <c r="BY148" s="132"/>
      <c r="BZ148" s="132"/>
      <c r="CA148" s="132"/>
      <c r="CB148" s="132"/>
      <c r="CC148" s="132"/>
      <c r="CD148" s="132"/>
      <c r="CE148" s="132"/>
      <c r="CF148" s="132"/>
      <c r="CG148" s="132"/>
      <c r="CH148" s="132"/>
      <c r="CI148" s="132"/>
      <c r="CJ148" s="132"/>
      <c r="CK148" s="132"/>
      <c r="CL148" s="132"/>
      <c r="CM148" s="132"/>
      <c r="CN148" s="132"/>
    </row>
    <row r="149" spans="1:92" s="132" customFormat="1" ht="14.25" customHeight="1" thickBot="1" x14ac:dyDescent="0.3">
      <c r="A149" s="268">
        <v>57</v>
      </c>
      <c r="B149" s="322" t="s">
        <v>292</v>
      </c>
      <c r="C149" s="292"/>
      <c r="D149" s="292"/>
      <c r="E149" s="292"/>
      <c r="F149" s="287" t="s">
        <v>153</v>
      </c>
      <c r="G149" s="312">
        <f>ROUND(Drilling!Q101,2)</f>
        <v>0</v>
      </c>
      <c r="H149" s="289" t="s">
        <v>189</v>
      </c>
      <c r="I149" s="290" t="s">
        <v>154</v>
      </c>
      <c r="J149" s="287">
        <f>IF('TC 66-204 page 4'!AE23&gt;0,'TC 66-204 page 4'!AE23,"")</f>
        <v>1</v>
      </c>
      <c r="K149" s="289" t="s">
        <v>155</v>
      </c>
      <c r="L149" s="287" t="s">
        <v>153</v>
      </c>
      <c r="M149" s="313">
        <f>IF(J149="","",G149*J149)</f>
        <v>0</v>
      </c>
      <c r="N149" s="523"/>
      <c r="O149" s="523"/>
      <c r="P149" s="523"/>
      <c r="Q149" s="523"/>
      <c r="R149" s="523"/>
      <c r="S149" s="523"/>
      <c r="T149" s="523"/>
      <c r="U149" s="523"/>
      <c r="V149" s="523"/>
      <c r="W149" s="523"/>
      <c r="X149" s="523"/>
      <c r="Y149" s="523"/>
      <c r="Z149" s="523"/>
      <c r="AA149" s="523"/>
      <c r="AB149" s="523"/>
      <c r="AC149" s="523"/>
      <c r="AD149" s="523"/>
      <c r="AE149" s="523"/>
      <c r="AF149" s="523"/>
      <c r="AG149" s="523"/>
      <c r="AH149" s="523"/>
      <c r="AI149" s="523"/>
      <c r="AJ149" s="523"/>
      <c r="AK149" s="523"/>
      <c r="AL149" s="523"/>
    </row>
    <row r="150" spans="1:92" s="132" customFormat="1" ht="14.25" customHeight="1" x14ac:dyDescent="0.25">
      <c r="A150" s="268"/>
      <c r="B150" s="286"/>
      <c r="C150" s="292"/>
      <c r="D150" s="292"/>
      <c r="E150" s="292"/>
      <c r="F150" s="289"/>
      <c r="G150" s="412"/>
      <c r="H150" s="289"/>
      <c r="I150" s="290"/>
      <c r="J150" s="289"/>
      <c r="K150" s="289"/>
      <c r="L150" s="289"/>
      <c r="M150" s="414"/>
      <c r="N150" s="523"/>
      <c r="O150" s="523"/>
      <c r="P150" s="523"/>
      <c r="Q150" s="523"/>
      <c r="R150" s="523"/>
      <c r="S150" s="523"/>
      <c r="T150" s="523"/>
      <c r="U150" s="523"/>
      <c r="V150" s="523"/>
      <c r="W150" s="523"/>
      <c r="X150" s="523"/>
      <c r="Y150" s="523"/>
      <c r="Z150" s="523"/>
      <c r="AA150" s="523"/>
      <c r="AB150" s="523"/>
      <c r="AC150" s="523"/>
      <c r="AD150" s="523"/>
      <c r="AE150" s="523"/>
      <c r="AF150" s="523"/>
      <c r="AG150" s="523"/>
      <c r="AH150" s="523"/>
      <c r="AI150" s="523"/>
      <c r="AJ150" s="523"/>
      <c r="AK150" s="523"/>
      <c r="AL150" s="523"/>
    </row>
    <row r="151" spans="1:92" s="135" customFormat="1" ht="14.25" customHeight="1" thickBot="1" x14ac:dyDescent="0.3">
      <c r="A151" s="268">
        <v>58</v>
      </c>
      <c r="B151" s="286" t="s">
        <v>291</v>
      </c>
      <c r="C151" s="292"/>
      <c r="D151" s="292"/>
      <c r="E151" s="292"/>
      <c r="F151" s="287" t="s">
        <v>153</v>
      </c>
      <c r="G151" s="312" t="str">
        <f>IF('TC 66-204 page 4'!U25&gt;0,ROUND('TC 66-204 page 4'!U25,2),"")</f>
        <v/>
      </c>
      <c r="H151" s="289" t="s">
        <v>8</v>
      </c>
      <c r="I151" s="290" t="s">
        <v>154</v>
      </c>
      <c r="J151" s="287">
        <v>1</v>
      </c>
      <c r="K151" s="289" t="s">
        <v>155</v>
      </c>
      <c r="L151" s="289" t="s">
        <v>153</v>
      </c>
      <c r="M151" s="310" t="str">
        <f>IF(OR(G151="",J151&gt;500),"",G151*J151)</f>
        <v/>
      </c>
      <c r="N151" s="523"/>
      <c r="O151" s="523"/>
      <c r="P151" s="523"/>
      <c r="Q151" s="523"/>
      <c r="R151" s="523"/>
      <c r="S151" s="523"/>
      <c r="T151" s="523"/>
      <c r="U151" s="523"/>
      <c r="V151" s="523"/>
      <c r="W151" s="523"/>
      <c r="X151" s="523"/>
      <c r="Y151" s="523"/>
      <c r="Z151" s="523"/>
      <c r="AA151" s="523"/>
      <c r="AB151" s="523"/>
      <c r="AC151" s="523"/>
      <c r="AD151" s="523"/>
      <c r="AE151" s="523"/>
      <c r="AF151" s="523"/>
      <c r="AG151" s="523"/>
      <c r="AH151" s="523"/>
      <c r="AI151" s="523"/>
      <c r="AJ151" s="523"/>
      <c r="AK151" s="523"/>
      <c r="AL151" s="523"/>
      <c r="AM151" s="132"/>
      <c r="AN151" s="132"/>
      <c r="AO151" s="132"/>
      <c r="AP151" s="132"/>
      <c r="AQ151" s="132"/>
      <c r="AR151" s="132"/>
      <c r="AS151" s="132"/>
      <c r="AT151" s="132"/>
      <c r="AU151" s="132"/>
      <c r="AV151" s="132"/>
      <c r="AW151" s="132"/>
      <c r="AX151" s="132"/>
      <c r="AY151" s="132"/>
      <c r="AZ151" s="132"/>
      <c r="BA151" s="132"/>
      <c r="BB151" s="132"/>
      <c r="BC151" s="132"/>
      <c r="BD151" s="132"/>
      <c r="BE151" s="132"/>
      <c r="BF151" s="132"/>
      <c r="BG151" s="132"/>
      <c r="BH151" s="132"/>
      <c r="BI151" s="132"/>
      <c r="BJ151" s="132"/>
      <c r="BK151" s="132"/>
      <c r="BL151" s="132"/>
      <c r="BM151" s="132"/>
      <c r="BN151" s="132"/>
      <c r="BO151" s="132"/>
      <c r="BP151" s="132"/>
      <c r="BQ151" s="132"/>
      <c r="BR151" s="132"/>
      <c r="BS151" s="132"/>
      <c r="BT151" s="132"/>
      <c r="BU151" s="132"/>
      <c r="BV151" s="132"/>
      <c r="BW151" s="132"/>
      <c r="BX151" s="132"/>
      <c r="BY151" s="132"/>
      <c r="BZ151" s="132"/>
      <c r="CA151" s="132"/>
      <c r="CB151" s="132"/>
      <c r="CC151" s="132"/>
      <c r="CD151" s="132"/>
      <c r="CE151" s="132"/>
      <c r="CF151" s="132"/>
      <c r="CG151" s="132"/>
      <c r="CH151" s="132"/>
      <c r="CI151" s="132"/>
      <c r="CJ151" s="132"/>
      <c r="CK151" s="132"/>
      <c r="CL151" s="132"/>
      <c r="CM151" s="132"/>
      <c r="CN151" s="132"/>
    </row>
    <row r="152" spans="1:92" s="135" customFormat="1" ht="14.25" customHeight="1" thickBot="1" x14ac:dyDescent="0.3">
      <c r="A152" s="268"/>
      <c r="B152" s="286" t="s">
        <v>324</v>
      </c>
      <c r="C152" s="292"/>
      <c r="D152" s="292"/>
      <c r="E152" s="292"/>
      <c r="F152" s="289"/>
      <c r="G152" s="708" t="s">
        <v>590</v>
      </c>
      <c r="H152" s="708"/>
      <c r="I152" s="708"/>
      <c r="J152" s="708"/>
      <c r="K152" s="289" t="s">
        <v>155</v>
      </c>
      <c r="L152" s="287" t="s">
        <v>153</v>
      </c>
      <c r="M152" s="313" t="str">
        <f>IF('TC 66-204 page 4'!U25&gt;0,'Rate Classifications'!F43,"")</f>
        <v/>
      </c>
      <c r="N152" s="523"/>
      <c r="O152" s="523"/>
      <c r="P152" s="523"/>
      <c r="Q152" s="523"/>
      <c r="R152" s="523"/>
      <c r="S152" s="523"/>
      <c r="T152" s="523"/>
      <c r="U152" s="523"/>
      <c r="V152" s="523"/>
      <c r="W152" s="523"/>
      <c r="X152" s="523"/>
      <c r="Y152" s="523"/>
      <c r="Z152" s="523"/>
      <c r="AA152" s="523"/>
      <c r="AB152" s="523"/>
      <c r="AC152" s="523"/>
      <c r="AD152" s="523"/>
      <c r="AE152" s="523"/>
      <c r="AF152" s="523"/>
      <c r="AG152" s="523"/>
      <c r="AH152" s="523"/>
      <c r="AI152" s="523"/>
      <c r="AJ152" s="523"/>
      <c r="AK152" s="523"/>
      <c r="AL152" s="523"/>
      <c r="AM152" s="132"/>
      <c r="AN152" s="132"/>
      <c r="AO152" s="132"/>
      <c r="AP152" s="132"/>
      <c r="AQ152" s="132"/>
      <c r="AR152" s="132"/>
      <c r="AS152" s="132"/>
      <c r="AT152" s="132"/>
      <c r="AU152" s="132"/>
      <c r="AV152" s="132"/>
      <c r="AW152" s="132"/>
      <c r="AX152" s="132"/>
      <c r="AY152" s="132"/>
      <c r="AZ152" s="132"/>
      <c r="BA152" s="132"/>
      <c r="BB152" s="132"/>
      <c r="BC152" s="132"/>
      <c r="BD152" s="132"/>
      <c r="BE152" s="132"/>
      <c r="BF152" s="132"/>
      <c r="BG152" s="132"/>
      <c r="BH152" s="132"/>
      <c r="BI152" s="132"/>
      <c r="BJ152" s="132"/>
      <c r="BK152" s="132"/>
      <c r="BL152" s="132"/>
      <c r="BM152" s="132"/>
      <c r="BN152" s="132"/>
      <c r="BO152" s="132"/>
      <c r="BP152" s="132"/>
      <c r="BQ152" s="132"/>
      <c r="BR152" s="132"/>
      <c r="BS152" s="132"/>
      <c r="BT152" s="132"/>
      <c r="BU152" s="132"/>
      <c r="BV152" s="132"/>
      <c r="BW152" s="132"/>
      <c r="BX152" s="132"/>
      <c r="BY152" s="132"/>
      <c r="BZ152" s="132"/>
      <c r="CA152" s="132"/>
      <c r="CB152" s="132"/>
      <c r="CC152" s="132"/>
      <c r="CD152" s="132"/>
      <c r="CE152" s="132"/>
      <c r="CF152" s="132"/>
      <c r="CG152" s="132"/>
      <c r="CH152" s="132"/>
      <c r="CI152" s="132"/>
      <c r="CJ152" s="132"/>
      <c r="CK152" s="132"/>
      <c r="CL152" s="132"/>
      <c r="CM152" s="132"/>
      <c r="CN152" s="132"/>
    </row>
    <row r="153" spans="1:92" s="135" customFormat="1" ht="14.25" customHeight="1" x14ac:dyDescent="0.25">
      <c r="A153" s="268"/>
      <c r="B153" s="286"/>
      <c r="C153" s="292"/>
      <c r="D153" s="292"/>
      <c r="E153" s="292"/>
      <c r="F153" s="289"/>
      <c r="G153" s="293"/>
      <c r="H153" s="289"/>
      <c r="I153" s="299"/>
      <c r="J153" s="289"/>
      <c r="K153" s="300"/>
      <c r="L153" s="289"/>
      <c r="M153" s="310"/>
      <c r="N153" s="523"/>
      <c r="O153" s="523"/>
      <c r="P153" s="523"/>
      <c r="Q153" s="523"/>
      <c r="R153" s="523"/>
      <c r="S153" s="523"/>
      <c r="T153" s="523"/>
      <c r="U153" s="523"/>
      <c r="V153" s="523"/>
      <c r="W153" s="523"/>
      <c r="X153" s="523"/>
      <c r="Y153" s="523"/>
      <c r="Z153" s="523"/>
      <c r="AA153" s="523"/>
      <c r="AB153" s="523"/>
      <c r="AC153" s="523"/>
      <c r="AD153" s="523"/>
      <c r="AE153" s="523"/>
      <c r="AF153" s="523"/>
      <c r="AG153" s="523"/>
      <c r="AH153" s="523"/>
      <c r="AI153" s="523"/>
      <c r="AJ153" s="523"/>
      <c r="AK153" s="523"/>
      <c r="AL153" s="523"/>
      <c r="AM153" s="132"/>
      <c r="AN153" s="132"/>
      <c r="AO153" s="132"/>
      <c r="AP153" s="132"/>
      <c r="AQ153" s="132"/>
      <c r="AR153" s="132"/>
      <c r="AS153" s="132"/>
      <c r="AT153" s="132"/>
      <c r="AU153" s="132"/>
      <c r="AV153" s="132"/>
      <c r="AW153" s="132"/>
      <c r="AX153" s="132"/>
      <c r="AY153" s="132"/>
      <c r="AZ153" s="132"/>
      <c r="BA153" s="132"/>
      <c r="BB153" s="132"/>
      <c r="BC153" s="132"/>
      <c r="BD153" s="132"/>
      <c r="BE153" s="132"/>
      <c r="BF153" s="132"/>
      <c r="BG153" s="132"/>
      <c r="BH153" s="132"/>
      <c r="BI153" s="132"/>
      <c r="BJ153" s="132"/>
      <c r="BK153" s="132"/>
      <c r="BL153" s="132"/>
      <c r="BM153" s="132"/>
      <c r="BN153" s="132"/>
      <c r="BO153" s="132"/>
      <c r="BP153" s="132"/>
      <c r="BQ153" s="132"/>
      <c r="BR153" s="132"/>
      <c r="BS153" s="132"/>
      <c r="BT153" s="132"/>
      <c r="BU153" s="132"/>
      <c r="BV153" s="132"/>
      <c r="BW153" s="132"/>
      <c r="BX153" s="132"/>
      <c r="BY153" s="132"/>
      <c r="BZ153" s="132"/>
      <c r="CA153" s="132"/>
      <c r="CB153" s="132"/>
      <c r="CC153" s="132"/>
      <c r="CD153" s="132"/>
      <c r="CE153" s="132"/>
      <c r="CF153" s="132"/>
      <c r="CG153" s="132"/>
      <c r="CH153" s="132"/>
      <c r="CI153" s="132"/>
      <c r="CJ153" s="132"/>
      <c r="CK153" s="132"/>
      <c r="CL153" s="132"/>
      <c r="CM153" s="132"/>
      <c r="CN153" s="132"/>
    </row>
    <row r="154" spans="1:92" s="135" customFormat="1" ht="14.25" customHeight="1" thickBot="1" x14ac:dyDescent="0.3">
      <c r="A154" s="268">
        <v>59</v>
      </c>
      <c r="B154" s="286" t="s">
        <v>291</v>
      </c>
      <c r="C154" s="292"/>
      <c r="D154" s="292"/>
      <c r="E154" s="292"/>
      <c r="F154" s="287" t="s">
        <v>153</v>
      </c>
      <c r="G154" s="312" t="str">
        <f>IF('TC 66-204 page 4'!U27&gt;0,ROUND('TC 66-204 page 4'!U27,2),"")</f>
        <v/>
      </c>
      <c r="H154" s="270" t="s">
        <v>8</v>
      </c>
      <c r="I154" s="290" t="s">
        <v>154</v>
      </c>
      <c r="J154" s="420">
        <f>ROUNDUP(Drilling!V80+Drilling!V82+Drilling!V84+Drilling!V86,0)+2</f>
        <v>2</v>
      </c>
      <c r="K154" s="289" t="s">
        <v>155</v>
      </c>
      <c r="L154" s="289" t="s">
        <v>153</v>
      </c>
      <c r="M154" s="310" t="str">
        <f>IF(G154="","",G154*J154)</f>
        <v/>
      </c>
      <c r="N154" s="523"/>
      <c r="O154" s="523"/>
      <c r="P154" s="523"/>
      <c r="Q154" s="523"/>
      <c r="R154" s="523"/>
      <c r="S154" s="523"/>
      <c r="T154" s="523"/>
      <c r="U154" s="523"/>
      <c r="V154" s="523"/>
      <c r="W154" s="523"/>
      <c r="X154" s="523"/>
      <c r="Y154" s="523"/>
      <c r="Z154" s="523"/>
      <c r="AA154" s="523"/>
      <c r="AB154" s="523"/>
      <c r="AC154" s="523"/>
      <c r="AD154" s="523"/>
      <c r="AE154" s="523"/>
      <c r="AF154" s="523"/>
      <c r="AG154" s="523"/>
      <c r="AH154" s="523"/>
      <c r="AI154" s="523"/>
      <c r="AJ154" s="523"/>
      <c r="AK154" s="523"/>
      <c r="AL154" s="523"/>
      <c r="AM154" s="132"/>
      <c r="AN154" s="132"/>
      <c r="AO154" s="132"/>
      <c r="AP154" s="132"/>
      <c r="AQ154" s="132"/>
      <c r="AR154" s="132"/>
      <c r="AS154" s="132"/>
      <c r="AT154" s="132"/>
      <c r="AU154" s="132"/>
      <c r="AV154" s="132"/>
      <c r="AW154" s="132"/>
      <c r="AX154" s="132"/>
      <c r="AY154" s="132"/>
      <c r="AZ154" s="132"/>
      <c r="BA154" s="132"/>
      <c r="BB154" s="132"/>
      <c r="BC154" s="132"/>
      <c r="BD154" s="132"/>
      <c r="BE154" s="132"/>
      <c r="BF154" s="132"/>
      <c r="BG154" s="132"/>
      <c r="BH154" s="132"/>
      <c r="BI154" s="132"/>
      <c r="BJ154" s="132"/>
      <c r="BK154" s="132"/>
      <c r="BL154" s="132"/>
      <c r="BM154" s="132"/>
      <c r="BN154" s="132"/>
      <c r="BO154" s="132"/>
      <c r="BP154" s="132"/>
      <c r="BQ154" s="132"/>
      <c r="BR154" s="132"/>
      <c r="BS154" s="132"/>
      <c r="BT154" s="132"/>
      <c r="BU154" s="132"/>
      <c r="BV154" s="132"/>
      <c r="BW154" s="132"/>
      <c r="BX154" s="132"/>
      <c r="BY154" s="132"/>
      <c r="BZ154" s="132"/>
      <c r="CA154" s="132"/>
      <c r="CB154" s="132"/>
      <c r="CC154" s="132"/>
      <c r="CD154" s="132"/>
      <c r="CE154" s="132"/>
      <c r="CF154" s="132"/>
      <c r="CG154" s="132"/>
      <c r="CH154" s="132"/>
      <c r="CI154" s="132"/>
      <c r="CJ154" s="132"/>
      <c r="CK154" s="132"/>
      <c r="CL154" s="132"/>
      <c r="CM154" s="132"/>
      <c r="CN154" s="132"/>
    </row>
    <row r="155" spans="1:92" s="135" customFormat="1" ht="14.25" customHeight="1" thickBot="1" x14ac:dyDescent="0.3">
      <c r="A155" s="268"/>
      <c r="B155" s="286" t="s">
        <v>325</v>
      </c>
      <c r="C155" s="292"/>
      <c r="D155" s="292"/>
      <c r="E155" s="292"/>
      <c r="F155" s="302"/>
      <c r="G155" s="708" t="s">
        <v>590</v>
      </c>
      <c r="H155" s="708"/>
      <c r="I155" s="708"/>
      <c r="J155" s="708"/>
      <c r="K155" s="289" t="s">
        <v>155</v>
      </c>
      <c r="L155" s="287" t="s">
        <v>153</v>
      </c>
      <c r="M155" s="313" t="str">
        <f>IF('TC 66-204 page 4'!U27&gt;0,'Rate Classifications'!F43,"")</f>
        <v/>
      </c>
      <c r="N155" s="523"/>
      <c r="O155" s="523"/>
      <c r="P155" s="523"/>
      <c r="Q155" s="523"/>
      <c r="R155" s="523"/>
      <c r="S155" s="523"/>
      <c r="T155" s="523"/>
      <c r="U155" s="523"/>
      <c r="V155" s="523"/>
      <c r="W155" s="523"/>
      <c r="X155" s="523"/>
      <c r="Y155" s="523"/>
      <c r="Z155" s="523"/>
      <c r="AA155" s="523"/>
      <c r="AB155" s="523"/>
      <c r="AC155" s="523"/>
      <c r="AD155" s="523"/>
      <c r="AE155" s="523"/>
      <c r="AF155" s="523"/>
      <c r="AG155" s="523"/>
      <c r="AH155" s="523"/>
      <c r="AI155" s="523"/>
      <c r="AJ155" s="523"/>
      <c r="AK155" s="523"/>
      <c r="AL155" s="523"/>
      <c r="AM155" s="132"/>
      <c r="AN155" s="132"/>
      <c r="AO155" s="132"/>
      <c r="AP155" s="132"/>
      <c r="AQ155" s="132"/>
      <c r="AR155" s="132"/>
      <c r="AS155" s="132"/>
      <c r="AT155" s="132"/>
      <c r="AU155" s="132"/>
      <c r="AV155" s="132"/>
      <c r="AW155" s="132"/>
      <c r="AX155" s="132"/>
      <c r="AY155" s="132"/>
      <c r="AZ155" s="132"/>
      <c r="BA155" s="132"/>
      <c r="BB155" s="132"/>
      <c r="BC155" s="132"/>
      <c r="BD155" s="132"/>
      <c r="BE155" s="132"/>
      <c r="BF155" s="132"/>
      <c r="BG155" s="132"/>
      <c r="BH155" s="132"/>
      <c r="BI155" s="132"/>
      <c r="BJ155" s="132"/>
      <c r="BK155" s="132"/>
      <c r="BL155" s="132"/>
      <c r="BM155" s="132"/>
      <c r="BN155" s="132"/>
      <c r="BO155" s="132"/>
      <c r="BP155" s="132"/>
      <c r="BQ155" s="132"/>
      <c r="BR155" s="132"/>
      <c r="BS155" s="132"/>
      <c r="BT155" s="132"/>
      <c r="BU155" s="132"/>
      <c r="BV155" s="132"/>
      <c r="BW155" s="132"/>
      <c r="BX155" s="132"/>
      <c r="BY155" s="132"/>
      <c r="BZ155" s="132"/>
      <c r="CA155" s="132"/>
      <c r="CB155" s="132"/>
      <c r="CC155" s="132"/>
      <c r="CD155" s="132"/>
      <c r="CE155" s="132"/>
      <c r="CF155" s="132"/>
      <c r="CG155" s="132"/>
      <c r="CH155" s="132"/>
      <c r="CI155" s="132"/>
      <c r="CJ155" s="132"/>
      <c r="CK155" s="132"/>
      <c r="CL155" s="132"/>
      <c r="CM155" s="132"/>
      <c r="CN155" s="132"/>
    </row>
    <row r="156" spans="1:92" s="135" customFormat="1" ht="14.25" customHeight="1" x14ac:dyDescent="0.25">
      <c r="A156" s="268"/>
      <c r="B156" s="286"/>
      <c r="C156" s="292"/>
      <c r="D156" s="292"/>
      <c r="E156" s="292"/>
      <c r="F156" s="289"/>
      <c r="G156" s="293"/>
      <c r="H156" s="289"/>
      <c r="I156" s="290"/>
      <c r="J156" s="289"/>
      <c r="K156" s="289"/>
      <c r="L156" s="289"/>
      <c r="M156" s="310"/>
      <c r="N156" s="523"/>
      <c r="O156" s="523"/>
      <c r="P156" s="523"/>
      <c r="Q156" s="523"/>
      <c r="R156" s="523"/>
      <c r="S156" s="523"/>
      <c r="T156" s="523"/>
      <c r="U156" s="523"/>
      <c r="V156" s="523"/>
      <c r="W156" s="523"/>
      <c r="X156" s="523"/>
      <c r="Y156" s="523"/>
      <c r="Z156" s="523"/>
      <c r="AA156" s="523"/>
      <c r="AB156" s="523"/>
      <c r="AC156" s="523"/>
      <c r="AD156" s="523"/>
      <c r="AE156" s="523"/>
      <c r="AF156" s="523"/>
      <c r="AG156" s="523"/>
      <c r="AH156" s="523"/>
      <c r="AI156" s="523"/>
      <c r="AJ156" s="523"/>
      <c r="AK156" s="523"/>
      <c r="AL156" s="523"/>
      <c r="AM156" s="132"/>
      <c r="AN156" s="132"/>
      <c r="AO156" s="132"/>
      <c r="AP156" s="132"/>
      <c r="AQ156" s="132"/>
      <c r="AR156" s="132"/>
      <c r="AS156" s="132"/>
      <c r="AT156" s="132"/>
      <c r="AU156" s="132"/>
      <c r="AV156" s="132"/>
      <c r="AW156" s="132"/>
      <c r="AX156" s="132"/>
      <c r="AY156" s="132"/>
      <c r="AZ156" s="132"/>
      <c r="BA156" s="132"/>
      <c r="BB156" s="132"/>
      <c r="BC156" s="132"/>
      <c r="BD156" s="132"/>
      <c r="BE156" s="132"/>
      <c r="BF156" s="132"/>
      <c r="BG156" s="132"/>
      <c r="BH156" s="132"/>
      <c r="BI156" s="132"/>
      <c r="BJ156" s="132"/>
      <c r="BK156" s="132"/>
      <c r="BL156" s="132"/>
      <c r="BM156" s="132"/>
      <c r="BN156" s="132"/>
      <c r="BO156" s="132"/>
      <c r="BP156" s="132"/>
      <c r="BQ156" s="132"/>
      <c r="BR156" s="132"/>
      <c r="BS156" s="132"/>
      <c r="BT156" s="132"/>
      <c r="BU156" s="132"/>
      <c r="BV156" s="132"/>
      <c r="BW156" s="132"/>
      <c r="BX156" s="132"/>
      <c r="BY156" s="132"/>
      <c r="BZ156" s="132"/>
      <c r="CA156" s="132"/>
      <c r="CB156" s="132"/>
      <c r="CC156" s="132"/>
      <c r="CD156" s="132"/>
      <c r="CE156" s="132"/>
      <c r="CF156" s="132"/>
      <c r="CG156" s="132"/>
      <c r="CH156" s="132"/>
      <c r="CI156" s="132"/>
      <c r="CJ156" s="132"/>
      <c r="CK156" s="132"/>
      <c r="CL156" s="132"/>
      <c r="CM156" s="132"/>
      <c r="CN156" s="132"/>
    </row>
    <row r="157" spans="1:92" s="135" customFormat="1" ht="14.25" customHeight="1" thickBot="1" x14ac:dyDescent="0.3">
      <c r="A157" s="268">
        <v>60</v>
      </c>
      <c r="B157" s="286" t="s">
        <v>289</v>
      </c>
      <c r="C157" s="292"/>
      <c r="D157" s="292"/>
      <c r="E157" s="292"/>
      <c r="F157" s="287" t="s">
        <v>153</v>
      </c>
      <c r="G157" s="312">
        <f>ROUND(Drilling!Q102,2)</f>
        <v>26.82</v>
      </c>
      <c r="H157" s="289" t="s">
        <v>35</v>
      </c>
      <c r="I157" s="290" t="s">
        <v>154</v>
      </c>
      <c r="J157" s="287" t="str">
        <f>IF('TC 66-204 page 4'!U29&gt;0,'TC 66-204 page 4'!U29,"")</f>
        <v/>
      </c>
      <c r="K157" s="289" t="s">
        <v>155</v>
      </c>
      <c r="L157" s="287" t="s">
        <v>153</v>
      </c>
      <c r="M157" s="313" t="str">
        <f>IF(J157="","",G157*J157)</f>
        <v/>
      </c>
      <c r="N157" s="523"/>
      <c r="O157" s="523"/>
      <c r="P157" s="523"/>
      <c r="Q157" s="523"/>
      <c r="R157" s="523"/>
      <c r="S157" s="523"/>
      <c r="T157" s="523"/>
      <c r="U157" s="523"/>
      <c r="V157" s="523"/>
      <c r="W157" s="523"/>
      <c r="X157" s="523"/>
      <c r="Y157" s="523"/>
      <c r="Z157" s="523"/>
      <c r="AA157" s="523"/>
      <c r="AB157" s="523"/>
      <c r="AC157" s="523"/>
      <c r="AD157" s="523"/>
      <c r="AE157" s="523"/>
      <c r="AF157" s="523"/>
      <c r="AG157" s="523"/>
      <c r="AH157" s="523"/>
      <c r="AI157" s="523"/>
      <c r="AJ157" s="523"/>
      <c r="AK157" s="523"/>
      <c r="AL157" s="523"/>
      <c r="AM157" s="132"/>
      <c r="AN157" s="132"/>
      <c r="AO157" s="132"/>
      <c r="AP157" s="132"/>
      <c r="AQ157" s="132"/>
      <c r="AR157" s="132"/>
      <c r="AS157" s="132"/>
      <c r="AT157" s="132"/>
      <c r="AU157" s="132"/>
      <c r="AV157" s="132"/>
      <c r="AW157" s="132"/>
      <c r="AX157" s="132"/>
      <c r="AY157" s="132"/>
      <c r="AZ157" s="132"/>
      <c r="BA157" s="132"/>
      <c r="BB157" s="132"/>
      <c r="BC157" s="132"/>
      <c r="BD157" s="132"/>
      <c r="BE157" s="132"/>
      <c r="BF157" s="132"/>
      <c r="BG157" s="132"/>
      <c r="BH157" s="132"/>
      <c r="BI157" s="132"/>
      <c r="BJ157" s="132"/>
      <c r="BK157" s="132"/>
      <c r="BL157" s="132"/>
      <c r="BM157" s="132"/>
      <c r="BN157" s="132"/>
      <c r="BO157" s="132"/>
      <c r="BP157" s="132"/>
      <c r="BQ157" s="132"/>
      <c r="BR157" s="132"/>
      <c r="BS157" s="132"/>
      <c r="BT157" s="132"/>
      <c r="BU157" s="132"/>
      <c r="BV157" s="132"/>
      <c r="BW157" s="132"/>
      <c r="BX157" s="132"/>
      <c r="BY157" s="132"/>
      <c r="BZ157" s="132"/>
      <c r="CA157" s="132"/>
      <c r="CB157" s="132"/>
      <c r="CC157" s="132"/>
      <c r="CD157" s="132"/>
      <c r="CE157" s="132"/>
      <c r="CF157" s="132"/>
      <c r="CG157" s="132"/>
      <c r="CH157" s="132"/>
      <c r="CI157" s="132"/>
      <c r="CJ157" s="132"/>
      <c r="CK157" s="132"/>
      <c r="CL157" s="132"/>
      <c r="CM157" s="132"/>
      <c r="CN157" s="132"/>
    </row>
    <row r="158" spans="1:92" s="135" customFormat="1" ht="14.25" customHeight="1" x14ac:dyDescent="0.25">
      <c r="A158" s="268"/>
      <c r="B158" s="286"/>
      <c r="C158" s="292"/>
      <c r="D158" s="292"/>
      <c r="E158" s="292"/>
      <c r="F158" s="289"/>
      <c r="G158" s="412"/>
      <c r="H158" s="289"/>
      <c r="I158" s="290"/>
      <c r="J158" s="289"/>
      <c r="K158" s="289"/>
      <c r="L158" s="289"/>
      <c r="M158" s="413"/>
      <c r="N158" s="523"/>
      <c r="O158" s="523"/>
      <c r="P158" s="523"/>
      <c r="Q158" s="523"/>
      <c r="R158" s="523"/>
      <c r="S158" s="523"/>
      <c r="T158" s="523"/>
      <c r="U158" s="523"/>
      <c r="V158" s="523"/>
      <c r="W158" s="523"/>
      <c r="X158" s="523"/>
      <c r="Y158" s="523"/>
      <c r="Z158" s="523"/>
      <c r="AA158" s="523"/>
      <c r="AB158" s="523"/>
      <c r="AC158" s="523"/>
      <c r="AD158" s="523"/>
      <c r="AE158" s="523"/>
      <c r="AF158" s="523"/>
      <c r="AG158" s="523"/>
      <c r="AH158" s="523"/>
      <c r="AI158" s="523"/>
      <c r="AJ158" s="523"/>
      <c r="AK158" s="523"/>
      <c r="AL158" s="523"/>
      <c r="AM158" s="132"/>
      <c r="AN158" s="132"/>
      <c r="AO158" s="132"/>
      <c r="AP158" s="132"/>
      <c r="AQ158" s="132"/>
      <c r="AR158" s="132"/>
      <c r="AS158" s="132"/>
      <c r="AT158" s="132"/>
      <c r="AU158" s="132"/>
      <c r="AV158" s="132"/>
      <c r="AW158" s="132"/>
      <c r="AX158" s="132"/>
      <c r="AY158" s="132"/>
      <c r="AZ158" s="132"/>
      <c r="BA158" s="132"/>
      <c r="BB158" s="132"/>
      <c r="BC158" s="132"/>
      <c r="BD158" s="132"/>
      <c r="BE158" s="132"/>
      <c r="BF158" s="132"/>
      <c r="BG158" s="132"/>
      <c r="BH158" s="132"/>
      <c r="BI158" s="132"/>
      <c r="BJ158" s="132"/>
      <c r="BK158" s="132"/>
      <c r="BL158" s="132"/>
      <c r="BM158" s="132"/>
      <c r="BN158" s="132"/>
      <c r="BO158" s="132"/>
      <c r="BP158" s="132"/>
      <c r="BQ158" s="132"/>
      <c r="BR158" s="132"/>
      <c r="BS158" s="132"/>
      <c r="BT158" s="132"/>
      <c r="BU158" s="132"/>
      <c r="BV158" s="132"/>
      <c r="BW158" s="132"/>
      <c r="BX158" s="132"/>
      <c r="BY158" s="132"/>
      <c r="BZ158" s="132"/>
      <c r="CA158" s="132"/>
      <c r="CB158" s="132"/>
      <c r="CC158" s="132"/>
      <c r="CD158" s="132"/>
      <c r="CE158" s="132"/>
      <c r="CF158" s="132"/>
      <c r="CG158" s="132"/>
      <c r="CH158" s="132"/>
      <c r="CI158" s="132"/>
      <c r="CJ158" s="132"/>
      <c r="CK158" s="132"/>
      <c r="CL158" s="132"/>
      <c r="CM158" s="132"/>
      <c r="CN158" s="132"/>
    </row>
    <row r="159" spans="1:92" s="135" customFormat="1" ht="14.25" customHeight="1" thickBot="1" x14ac:dyDescent="0.3">
      <c r="A159" s="268">
        <v>61</v>
      </c>
      <c r="B159" s="286" t="s">
        <v>290</v>
      </c>
      <c r="C159" s="292"/>
      <c r="D159" s="292"/>
      <c r="E159" s="292"/>
      <c r="F159" s="287" t="s">
        <v>153</v>
      </c>
      <c r="G159" s="418" t="str">
        <f>IF('TC 66-204 page 4'!U31&gt;0,ROUND('TC 66-204 page 4'!U31,2),"")</f>
        <v/>
      </c>
      <c r="H159" s="289" t="s">
        <v>157</v>
      </c>
      <c r="I159" s="290" t="s">
        <v>154</v>
      </c>
      <c r="J159" s="287">
        <v>1</v>
      </c>
      <c r="K159" s="289" t="s">
        <v>155</v>
      </c>
      <c r="L159" s="287" t="s">
        <v>153</v>
      </c>
      <c r="M159" s="313" t="str">
        <f>IF(G159="","",G159*J159)</f>
        <v/>
      </c>
      <c r="N159" s="523"/>
      <c r="O159" s="523"/>
      <c r="P159" s="523"/>
      <c r="Q159" s="523"/>
      <c r="R159" s="523"/>
      <c r="S159" s="523"/>
      <c r="T159" s="523"/>
      <c r="U159" s="523"/>
      <c r="V159" s="523"/>
      <c r="W159" s="523"/>
      <c r="X159" s="523"/>
      <c r="Y159" s="523"/>
      <c r="Z159" s="523"/>
      <c r="AA159" s="523"/>
      <c r="AB159" s="523"/>
      <c r="AC159" s="523"/>
      <c r="AD159" s="523"/>
      <c r="AE159" s="523"/>
      <c r="AF159" s="523"/>
      <c r="AG159" s="523"/>
      <c r="AH159" s="523"/>
      <c r="AI159" s="523"/>
      <c r="AJ159" s="523"/>
      <c r="AK159" s="523"/>
      <c r="AL159" s="523"/>
      <c r="AM159" s="132"/>
      <c r="AN159" s="132"/>
      <c r="AO159" s="132"/>
      <c r="AP159" s="132"/>
      <c r="AQ159" s="132"/>
      <c r="AR159" s="132"/>
      <c r="AS159" s="132"/>
      <c r="AT159" s="132"/>
      <c r="AU159" s="132"/>
      <c r="AV159" s="132"/>
      <c r="AW159" s="132"/>
      <c r="AX159" s="132"/>
      <c r="AY159" s="132"/>
      <c r="AZ159" s="132"/>
      <c r="BA159" s="132"/>
      <c r="BB159" s="132"/>
      <c r="BC159" s="132"/>
      <c r="BD159" s="132"/>
      <c r="BE159" s="132"/>
      <c r="BF159" s="132"/>
      <c r="BG159" s="132"/>
      <c r="BH159" s="132"/>
      <c r="BI159" s="132"/>
      <c r="BJ159" s="132"/>
      <c r="BK159" s="132"/>
      <c r="BL159" s="132"/>
      <c r="BM159" s="132"/>
      <c r="BN159" s="132"/>
      <c r="BO159" s="132"/>
      <c r="BP159" s="132"/>
      <c r="BQ159" s="132"/>
      <c r="BR159" s="132"/>
      <c r="BS159" s="132"/>
      <c r="BT159" s="132"/>
      <c r="BU159" s="132"/>
      <c r="BV159" s="132"/>
      <c r="BW159" s="132"/>
      <c r="BX159" s="132"/>
      <c r="BY159" s="132"/>
      <c r="BZ159" s="132"/>
      <c r="CA159" s="132"/>
      <c r="CB159" s="132"/>
      <c r="CC159" s="132"/>
      <c r="CD159" s="132"/>
      <c r="CE159" s="132"/>
      <c r="CF159" s="132"/>
      <c r="CG159" s="132"/>
      <c r="CH159" s="132"/>
      <c r="CI159" s="132"/>
      <c r="CJ159" s="132"/>
      <c r="CK159" s="132"/>
      <c r="CL159" s="132"/>
      <c r="CM159" s="132"/>
      <c r="CN159" s="132"/>
    </row>
    <row r="160" spans="1:92" s="135" customFormat="1" ht="14.25" customHeight="1" x14ac:dyDescent="0.25">
      <c r="A160" s="268"/>
      <c r="B160" s="286"/>
      <c r="C160" s="292"/>
      <c r="D160" s="292"/>
      <c r="E160" s="292"/>
      <c r="F160" s="289"/>
      <c r="G160" s="412"/>
      <c r="H160" s="289"/>
      <c r="I160" s="314"/>
      <c r="J160" s="315"/>
      <c r="K160" s="289"/>
      <c r="L160" s="289"/>
      <c r="M160" s="310"/>
      <c r="N160" s="523"/>
      <c r="O160" s="523"/>
      <c r="P160" s="524"/>
      <c r="Q160" s="524"/>
      <c r="R160" s="524"/>
      <c r="S160" s="524"/>
      <c r="T160" s="525"/>
      <c r="U160" s="526"/>
      <c r="V160" s="523"/>
      <c r="W160" s="523"/>
      <c r="X160" s="523"/>
      <c r="Y160" s="523"/>
      <c r="Z160" s="523"/>
      <c r="AA160" s="523"/>
      <c r="AB160" s="523"/>
      <c r="AC160" s="523"/>
      <c r="AD160" s="523"/>
      <c r="AE160" s="523"/>
      <c r="AF160" s="523"/>
      <c r="AG160" s="523"/>
      <c r="AH160" s="523"/>
      <c r="AI160" s="523"/>
      <c r="AJ160" s="523"/>
      <c r="AK160" s="523"/>
      <c r="AL160" s="523"/>
      <c r="AM160" s="132"/>
      <c r="AN160" s="132"/>
      <c r="AO160" s="132"/>
      <c r="AP160" s="132"/>
      <c r="AQ160" s="132"/>
      <c r="AR160" s="132"/>
      <c r="AS160" s="132"/>
      <c r="AT160" s="132"/>
      <c r="AU160" s="132"/>
      <c r="AV160" s="132"/>
      <c r="AW160" s="132"/>
      <c r="AX160" s="132"/>
      <c r="AY160" s="132"/>
      <c r="AZ160" s="132"/>
      <c r="BA160" s="132"/>
      <c r="BB160" s="132"/>
      <c r="BC160" s="132"/>
      <c r="BD160" s="132"/>
      <c r="BE160" s="132"/>
      <c r="BF160" s="132"/>
      <c r="BG160" s="132"/>
      <c r="BH160" s="132"/>
      <c r="BI160" s="132"/>
      <c r="BJ160" s="132"/>
      <c r="BK160" s="132"/>
      <c r="BL160" s="132"/>
      <c r="BM160" s="132"/>
      <c r="BN160" s="132"/>
      <c r="BO160" s="132"/>
      <c r="BP160" s="132"/>
      <c r="BQ160" s="132"/>
      <c r="BR160" s="132"/>
      <c r="BS160" s="132"/>
      <c r="BT160" s="132"/>
      <c r="BU160" s="132"/>
      <c r="BV160" s="132"/>
      <c r="BW160" s="132"/>
      <c r="BX160" s="132"/>
      <c r="BY160" s="132"/>
      <c r="BZ160" s="132"/>
      <c r="CA160" s="132"/>
      <c r="CB160" s="132"/>
      <c r="CC160" s="132"/>
      <c r="CD160" s="132"/>
      <c r="CE160" s="132"/>
      <c r="CF160" s="132"/>
      <c r="CG160" s="132"/>
      <c r="CH160" s="132"/>
      <c r="CI160" s="132"/>
      <c r="CJ160" s="132"/>
      <c r="CK160" s="132"/>
      <c r="CL160" s="132"/>
      <c r="CM160" s="132"/>
      <c r="CN160" s="132"/>
    </row>
    <row r="161" spans="1:92" s="135" customFormat="1" ht="14.25" customHeight="1" thickBot="1" x14ac:dyDescent="0.3">
      <c r="A161" s="268">
        <v>62</v>
      </c>
      <c r="B161" s="286" t="s">
        <v>288</v>
      </c>
      <c r="C161" s="292"/>
      <c r="D161" s="292"/>
      <c r="E161" s="292"/>
      <c r="F161" s="287" t="s">
        <v>153</v>
      </c>
      <c r="G161" s="312">
        <f>ROUND(Drilling!Q103,2)</f>
        <v>26.82</v>
      </c>
      <c r="H161" s="289" t="s">
        <v>35</v>
      </c>
      <c r="I161" s="290" t="s">
        <v>154</v>
      </c>
      <c r="J161" s="287" t="str">
        <f>IF('TC 66-204 page 4'!U33&gt;0,'TC 66-204 page 4'!U33,"")</f>
        <v/>
      </c>
      <c r="K161" s="289" t="s">
        <v>155</v>
      </c>
      <c r="L161" s="289" t="s">
        <v>153</v>
      </c>
      <c r="M161" s="310" t="str">
        <f>IF(J161="","",G161*J161)</f>
        <v/>
      </c>
      <c r="N161" s="523"/>
      <c r="O161" s="523"/>
      <c r="P161" s="523"/>
      <c r="Q161" s="523"/>
      <c r="R161" s="523"/>
      <c r="S161" s="523"/>
      <c r="T161" s="523"/>
      <c r="U161" s="523"/>
      <c r="V161" s="523"/>
      <c r="W161" s="523"/>
      <c r="X161" s="523"/>
      <c r="Y161" s="523"/>
      <c r="Z161" s="523"/>
      <c r="AA161" s="523"/>
      <c r="AB161" s="523"/>
      <c r="AC161" s="523"/>
      <c r="AD161" s="523"/>
      <c r="AE161" s="523"/>
      <c r="AF161" s="523"/>
      <c r="AG161" s="523"/>
      <c r="AH161" s="523"/>
      <c r="AI161" s="523"/>
      <c r="AJ161" s="523"/>
      <c r="AK161" s="523"/>
      <c r="AL161" s="523"/>
      <c r="AM161" s="132"/>
      <c r="AN161" s="132"/>
      <c r="AO161" s="132"/>
      <c r="AP161" s="132"/>
      <c r="AQ161" s="132"/>
      <c r="AR161" s="132"/>
      <c r="AS161" s="132"/>
      <c r="AT161" s="132"/>
      <c r="AU161" s="132"/>
      <c r="AV161" s="132"/>
      <c r="AW161" s="132"/>
      <c r="AX161" s="132"/>
      <c r="AY161" s="132"/>
      <c r="AZ161" s="132"/>
      <c r="BA161" s="132"/>
      <c r="BB161" s="132"/>
      <c r="BC161" s="132"/>
      <c r="BD161" s="132"/>
      <c r="BE161" s="132"/>
      <c r="BF161" s="132"/>
      <c r="BG161" s="132"/>
      <c r="BH161" s="132"/>
      <c r="BI161" s="132"/>
      <c r="BJ161" s="132"/>
      <c r="BK161" s="132"/>
      <c r="BL161" s="132"/>
      <c r="BM161" s="132"/>
      <c r="BN161" s="132"/>
      <c r="BO161" s="132"/>
      <c r="BP161" s="132"/>
      <c r="BQ161" s="132"/>
      <c r="BR161" s="132"/>
      <c r="BS161" s="132"/>
      <c r="BT161" s="132"/>
      <c r="BU161" s="132"/>
      <c r="BV161" s="132"/>
      <c r="BW161" s="132"/>
      <c r="BX161" s="132"/>
      <c r="BY161" s="132"/>
      <c r="BZ161" s="132"/>
      <c r="CA161" s="132"/>
      <c r="CB161" s="132"/>
      <c r="CC161" s="132"/>
      <c r="CD161" s="132"/>
      <c r="CE161" s="132"/>
      <c r="CF161" s="132"/>
      <c r="CG161" s="132"/>
      <c r="CH161" s="132"/>
      <c r="CI161" s="132"/>
      <c r="CJ161" s="132"/>
      <c r="CK161" s="132"/>
      <c r="CL161" s="132"/>
      <c r="CM161" s="132"/>
      <c r="CN161" s="132"/>
    </row>
    <row r="162" spans="1:92" s="135" customFormat="1" ht="14.25" customHeight="1" thickBot="1" x14ac:dyDescent="0.3">
      <c r="A162" s="268"/>
      <c r="B162" s="286"/>
      <c r="C162" s="292"/>
      <c r="D162" s="292"/>
      <c r="E162" s="292"/>
      <c r="F162" s="289"/>
      <c r="G162" s="412"/>
      <c r="H162" s="289"/>
      <c r="I162" s="290"/>
      <c r="J162" s="311" t="s">
        <v>602</v>
      </c>
      <c r="K162" s="316" t="s">
        <v>155</v>
      </c>
      <c r="L162" s="287" t="s">
        <v>153</v>
      </c>
      <c r="M162" s="313" t="str">
        <f>IF('TC 66-204 page 4'!U34&gt;0,'TC 66-204 page 4'!U34,"")</f>
        <v/>
      </c>
      <c r="N162" s="523"/>
      <c r="O162" s="523"/>
      <c r="P162" s="523"/>
      <c r="Q162" s="523"/>
      <c r="R162" s="523"/>
      <c r="S162" s="523"/>
      <c r="T162" s="523"/>
      <c r="U162" s="523"/>
      <c r="V162" s="523"/>
      <c r="W162" s="523"/>
      <c r="X162" s="523"/>
      <c r="Y162" s="523"/>
      <c r="Z162" s="523"/>
      <c r="AA162" s="523"/>
      <c r="AB162" s="523"/>
      <c r="AC162" s="523"/>
      <c r="AD162" s="523"/>
      <c r="AE162" s="523"/>
      <c r="AF162" s="523"/>
      <c r="AG162" s="523"/>
      <c r="AH162" s="523"/>
      <c r="AI162" s="523"/>
      <c r="AJ162" s="523"/>
      <c r="AK162" s="523"/>
      <c r="AL162" s="523"/>
      <c r="AM162" s="132"/>
      <c r="AN162" s="132"/>
      <c r="AO162" s="132"/>
      <c r="AP162" s="132"/>
      <c r="AQ162" s="132"/>
      <c r="AR162" s="132"/>
      <c r="AS162" s="132"/>
      <c r="AT162" s="132"/>
      <c r="AU162" s="132"/>
      <c r="AV162" s="132"/>
      <c r="AW162" s="132"/>
      <c r="AX162" s="132"/>
      <c r="AY162" s="132"/>
      <c r="AZ162" s="132"/>
      <c r="BA162" s="132"/>
      <c r="BB162" s="132"/>
      <c r="BC162" s="132"/>
      <c r="BD162" s="132"/>
      <c r="BE162" s="132"/>
      <c r="BF162" s="132"/>
      <c r="BG162" s="132"/>
      <c r="BH162" s="132"/>
      <c r="BI162" s="132"/>
      <c r="BJ162" s="132"/>
      <c r="BK162" s="132"/>
      <c r="BL162" s="132"/>
      <c r="BM162" s="132"/>
      <c r="BN162" s="132"/>
      <c r="BO162" s="132"/>
      <c r="BP162" s="132"/>
      <c r="BQ162" s="132"/>
      <c r="BR162" s="132"/>
      <c r="BS162" s="132"/>
      <c r="BT162" s="132"/>
      <c r="BU162" s="132"/>
      <c r="BV162" s="132"/>
      <c r="BW162" s="132"/>
      <c r="BX162" s="132"/>
      <c r="BY162" s="132"/>
      <c r="BZ162" s="132"/>
      <c r="CA162" s="132"/>
      <c r="CB162" s="132"/>
      <c r="CC162" s="132"/>
      <c r="CD162" s="132"/>
      <c r="CE162" s="132"/>
      <c r="CF162" s="132"/>
      <c r="CG162" s="132"/>
      <c r="CH162" s="132"/>
      <c r="CI162" s="132"/>
      <c r="CJ162" s="132"/>
      <c r="CK162" s="132"/>
      <c r="CL162" s="132"/>
      <c r="CM162" s="132"/>
      <c r="CN162" s="132"/>
    </row>
    <row r="163" spans="1:92" s="135" customFormat="1" ht="14.25" customHeight="1" x14ac:dyDescent="0.25">
      <c r="A163" s="268"/>
      <c r="B163" s="286"/>
      <c r="C163" s="292"/>
      <c r="D163" s="292"/>
      <c r="E163" s="292"/>
      <c r="F163" s="289"/>
      <c r="G163" s="412"/>
      <c r="H163" s="289"/>
      <c r="I163" s="290"/>
      <c r="J163" s="289"/>
      <c r="K163" s="289"/>
      <c r="L163" s="289"/>
      <c r="M163" s="310"/>
      <c r="N163" s="523"/>
      <c r="O163" s="523"/>
      <c r="P163" s="523"/>
      <c r="Q163" s="523"/>
      <c r="R163" s="523"/>
      <c r="S163" s="523"/>
      <c r="T163" s="523"/>
      <c r="U163" s="523"/>
      <c r="V163" s="523"/>
      <c r="W163" s="523"/>
      <c r="X163" s="523"/>
      <c r="Y163" s="523"/>
      <c r="Z163" s="523"/>
      <c r="AA163" s="523"/>
      <c r="AB163" s="523"/>
      <c r="AC163" s="523"/>
      <c r="AD163" s="523"/>
      <c r="AE163" s="523"/>
      <c r="AF163" s="523"/>
      <c r="AG163" s="523"/>
      <c r="AH163" s="523"/>
      <c r="AI163" s="523"/>
      <c r="AJ163" s="523"/>
      <c r="AK163" s="523"/>
      <c r="AL163" s="523"/>
      <c r="AM163" s="132"/>
      <c r="AN163" s="132"/>
      <c r="AO163" s="132"/>
      <c r="AP163" s="132"/>
      <c r="AQ163" s="132"/>
      <c r="AR163" s="132"/>
      <c r="AS163" s="132"/>
      <c r="AT163" s="132"/>
      <c r="AU163" s="132"/>
      <c r="AV163" s="132"/>
      <c r="AW163" s="132"/>
      <c r="AX163" s="132"/>
      <c r="AY163" s="132"/>
      <c r="AZ163" s="132"/>
      <c r="BA163" s="132"/>
      <c r="BB163" s="132"/>
      <c r="BC163" s="132"/>
      <c r="BD163" s="132"/>
      <c r="BE163" s="132"/>
      <c r="BF163" s="132"/>
      <c r="BG163" s="132"/>
      <c r="BH163" s="132"/>
      <c r="BI163" s="132"/>
      <c r="BJ163" s="132"/>
      <c r="BK163" s="132"/>
      <c r="BL163" s="132"/>
      <c r="BM163" s="132"/>
      <c r="BN163" s="132"/>
      <c r="BO163" s="132"/>
      <c r="BP163" s="132"/>
      <c r="BQ163" s="132"/>
      <c r="BR163" s="132"/>
      <c r="BS163" s="132"/>
      <c r="BT163" s="132"/>
      <c r="BU163" s="132"/>
      <c r="BV163" s="132"/>
      <c r="BW163" s="132"/>
      <c r="BX163" s="132"/>
      <c r="BY163" s="132"/>
      <c r="BZ163" s="132"/>
      <c r="CA163" s="132"/>
      <c r="CB163" s="132"/>
      <c r="CC163" s="132"/>
      <c r="CD163" s="132"/>
      <c r="CE163" s="132"/>
      <c r="CF163" s="132"/>
      <c r="CG163" s="132"/>
      <c r="CH163" s="132"/>
      <c r="CI163" s="132"/>
      <c r="CJ163" s="132"/>
      <c r="CK163" s="132"/>
      <c r="CL163" s="132"/>
      <c r="CM163" s="132"/>
      <c r="CN163" s="132"/>
    </row>
    <row r="164" spans="1:92" s="135" customFormat="1" ht="14.25" customHeight="1" thickBot="1" x14ac:dyDescent="0.3">
      <c r="A164" s="268">
        <v>63</v>
      </c>
      <c r="B164" s="286" t="s">
        <v>287</v>
      </c>
      <c r="C164" s="292"/>
      <c r="D164" s="292"/>
      <c r="E164" s="292"/>
      <c r="F164" s="287" t="s">
        <v>153</v>
      </c>
      <c r="G164" s="312" t="str">
        <f>IF('TC 66-204 page 4'!U36&gt;0,ROUND('TC 66-204 page 4'!U36,2),"")</f>
        <v/>
      </c>
      <c r="H164" s="289" t="s">
        <v>157</v>
      </c>
      <c r="I164" s="314" t="s">
        <v>154</v>
      </c>
      <c r="J164" s="317">
        <v>1</v>
      </c>
      <c r="K164" s="289" t="s">
        <v>155</v>
      </c>
      <c r="L164" s="289" t="s">
        <v>153</v>
      </c>
      <c r="M164" s="310" t="str">
        <f>IF(G164="","",G164*J164)</f>
        <v/>
      </c>
      <c r="N164" s="523"/>
      <c r="O164" s="523"/>
      <c r="P164" s="523"/>
      <c r="Q164" s="523"/>
      <c r="R164" s="523"/>
      <c r="S164" s="523"/>
      <c r="T164" s="523"/>
      <c r="U164" s="523"/>
      <c r="V164" s="523"/>
      <c r="W164" s="523"/>
      <c r="X164" s="523"/>
      <c r="Y164" s="523"/>
      <c r="Z164" s="523"/>
      <c r="AA164" s="523"/>
      <c r="AB164" s="523"/>
      <c r="AC164" s="523"/>
      <c r="AD164" s="523"/>
      <c r="AE164" s="523"/>
      <c r="AF164" s="523"/>
      <c r="AG164" s="523"/>
      <c r="AH164" s="523"/>
      <c r="AI164" s="523"/>
      <c r="AJ164" s="523"/>
      <c r="AK164" s="523"/>
      <c r="AL164" s="523"/>
      <c r="AM164" s="132"/>
      <c r="AN164" s="132"/>
      <c r="AO164" s="132"/>
      <c r="AP164" s="132"/>
      <c r="AQ164" s="132"/>
      <c r="AR164" s="132"/>
      <c r="AS164" s="132"/>
      <c r="AT164" s="132"/>
      <c r="AU164" s="132"/>
      <c r="AV164" s="132"/>
      <c r="AW164" s="132"/>
      <c r="AX164" s="132"/>
      <c r="AY164" s="132"/>
      <c r="AZ164" s="132"/>
      <c r="BA164" s="132"/>
      <c r="BB164" s="132"/>
      <c r="BC164" s="132"/>
      <c r="BD164" s="132"/>
      <c r="BE164" s="132"/>
      <c r="BF164" s="132"/>
      <c r="BG164" s="132"/>
      <c r="BH164" s="132"/>
      <c r="BI164" s="132"/>
      <c r="BJ164" s="132"/>
      <c r="BK164" s="132"/>
      <c r="BL164" s="132"/>
      <c r="BM164" s="132"/>
      <c r="BN164" s="132"/>
      <c r="BO164" s="132"/>
      <c r="BP164" s="132"/>
      <c r="BQ164" s="132"/>
      <c r="BR164" s="132"/>
      <c r="BS164" s="132"/>
      <c r="BT164" s="132"/>
      <c r="BU164" s="132"/>
      <c r="BV164" s="132"/>
      <c r="BW164" s="132"/>
      <c r="BX164" s="132"/>
      <c r="BY164" s="132"/>
      <c r="BZ164" s="132"/>
      <c r="CA164" s="132"/>
      <c r="CB164" s="132"/>
      <c r="CC164" s="132"/>
      <c r="CD164" s="132"/>
      <c r="CE164" s="132"/>
      <c r="CF164" s="132"/>
      <c r="CG164" s="132"/>
      <c r="CH164" s="132"/>
      <c r="CI164" s="132"/>
      <c r="CJ164" s="132"/>
      <c r="CK164" s="132"/>
      <c r="CL164" s="132"/>
      <c r="CM164" s="132"/>
      <c r="CN164" s="132"/>
    </row>
    <row r="165" spans="1:92" s="135" customFormat="1" ht="14.25" customHeight="1" thickBot="1" x14ac:dyDescent="0.3">
      <c r="A165" s="268"/>
      <c r="B165" s="286"/>
      <c r="C165" s="292"/>
      <c r="D165" s="292"/>
      <c r="E165" s="292"/>
      <c r="F165" s="289"/>
      <c r="G165" s="412"/>
      <c r="H165" s="289"/>
      <c r="I165" s="299"/>
      <c r="J165" s="311" t="s">
        <v>590</v>
      </c>
      <c r="K165" s="289" t="s">
        <v>155</v>
      </c>
      <c r="L165" s="287" t="s">
        <v>153</v>
      </c>
      <c r="M165" s="313" t="str">
        <f>IF('TC 66-204 page 4'!U36&gt;0,'Rate Classifications'!F45,"")</f>
        <v/>
      </c>
      <c r="N165" s="523"/>
      <c r="O165" s="523"/>
      <c r="P165" s="523"/>
      <c r="Q165" s="523"/>
      <c r="R165" s="523"/>
      <c r="S165" s="523"/>
      <c r="T165" s="523"/>
      <c r="U165" s="523"/>
      <c r="V165" s="523"/>
      <c r="W165" s="523"/>
      <c r="X165" s="523"/>
      <c r="Y165" s="523"/>
      <c r="Z165" s="523"/>
      <c r="AA165" s="523"/>
      <c r="AB165" s="523"/>
      <c r="AC165" s="523"/>
      <c r="AD165" s="523"/>
      <c r="AE165" s="523"/>
      <c r="AF165" s="523"/>
      <c r="AG165" s="523"/>
      <c r="AH165" s="523"/>
      <c r="AI165" s="523"/>
      <c r="AJ165" s="523"/>
      <c r="AK165" s="523"/>
      <c r="AL165" s="523"/>
      <c r="AM165" s="132"/>
      <c r="AN165" s="132"/>
      <c r="AO165" s="132"/>
      <c r="AP165" s="132"/>
      <c r="AQ165" s="132"/>
      <c r="AR165" s="132"/>
      <c r="AS165" s="132"/>
      <c r="AT165" s="132"/>
      <c r="AU165" s="132"/>
      <c r="AV165" s="132"/>
      <c r="AW165" s="132"/>
      <c r="AX165" s="132"/>
      <c r="AY165" s="132"/>
      <c r="AZ165" s="132"/>
      <c r="BA165" s="132"/>
      <c r="BB165" s="132"/>
      <c r="BC165" s="132"/>
      <c r="BD165" s="132"/>
      <c r="BE165" s="132"/>
      <c r="BF165" s="132"/>
      <c r="BG165" s="132"/>
      <c r="BH165" s="132"/>
      <c r="BI165" s="132"/>
      <c r="BJ165" s="132"/>
      <c r="BK165" s="132"/>
      <c r="BL165" s="132"/>
      <c r="BM165" s="132"/>
      <c r="BN165" s="132"/>
      <c r="BO165" s="132"/>
      <c r="BP165" s="132"/>
      <c r="BQ165" s="132"/>
      <c r="BR165" s="132"/>
      <c r="BS165" s="132"/>
      <c r="BT165" s="132"/>
      <c r="BU165" s="132"/>
      <c r="BV165" s="132"/>
      <c r="BW165" s="132"/>
      <c r="BX165" s="132"/>
      <c r="BY165" s="132"/>
      <c r="BZ165" s="132"/>
      <c r="CA165" s="132"/>
      <c r="CB165" s="132"/>
      <c r="CC165" s="132"/>
      <c r="CD165" s="132"/>
      <c r="CE165" s="132"/>
      <c r="CF165" s="132"/>
      <c r="CG165" s="132"/>
      <c r="CH165" s="132"/>
      <c r="CI165" s="132"/>
      <c r="CJ165" s="132"/>
      <c r="CK165" s="132"/>
      <c r="CL165" s="132"/>
      <c r="CM165" s="132"/>
      <c r="CN165" s="132"/>
    </row>
    <row r="166" spans="1:92" s="135" customFormat="1" ht="14.25" customHeight="1" x14ac:dyDescent="0.25">
      <c r="A166" s="268"/>
      <c r="B166" s="286"/>
      <c r="C166" s="292"/>
      <c r="D166" s="292"/>
      <c r="E166" s="292"/>
      <c r="F166" s="289"/>
      <c r="G166" s="412"/>
      <c r="H166" s="289"/>
      <c r="I166" s="299"/>
      <c r="J166" s="289"/>
      <c r="K166" s="300"/>
      <c r="L166" s="289"/>
      <c r="M166" s="310"/>
      <c r="N166" s="523"/>
      <c r="O166" s="523"/>
      <c r="P166" s="523"/>
      <c r="Q166" s="523"/>
      <c r="R166" s="523"/>
      <c r="S166" s="523"/>
      <c r="T166" s="523"/>
      <c r="U166" s="523"/>
      <c r="V166" s="523"/>
      <c r="W166" s="523"/>
      <c r="X166" s="523"/>
      <c r="Y166" s="523"/>
      <c r="Z166" s="523"/>
      <c r="AA166" s="523"/>
      <c r="AB166" s="523"/>
      <c r="AC166" s="523"/>
      <c r="AD166" s="523"/>
      <c r="AE166" s="523"/>
      <c r="AF166" s="523"/>
      <c r="AG166" s="523"/>
      <c r="AH166" s="523"/>
      <c r="AI166" s="523"/>
      <c r="AJ166" s="523"/>
      <c r="AK166" s="523"/>
      <c r="AL166" s="523"/>
      <c r="AM166" s="132"/>
      <c r="AN166" s="132"/>
      <c r="AO166" s="132"/>
      <c r="AP166" s="132"/>
      <c r="AQ166" s="132"/>
      <c r="AR166" s="132"/>
      <c r="AS166" s="132"/>
      <c r="AT166" s="132"/>
      <c r="AU166" s="132"/>
      <c r="AV166" s="132"/>
      <c r="AW166" s="132"/>
      <c r="AX166" s="132"/>
      <c r="AY166" s="132"/>
      <c r="AZ166" s="132"/>
      <c r="BA166" s="132"/>
      <c r="BB166" s="132"/>
      <c r="BC166" s="132"/>
      <c r="BD166" s="132"/>
      <c r="BE166" s="132"/>
      <c r="BF166" s="132"/>
      <c r="BG166" s="132"/>
      <c r="BH166" s="132"/>
      <c r="BI166" s="132"/>
      <c r="BJ166" s="132"/>
      <c r="BK166" s="132"/>
      <c r="BL166" s="132"/>
      <c r="BM166" s="132"/>
      <c r="BN166" s="132"/>
      <c r="BO166" s="132"/>
      <c r="BP166" s="132"/>
      <c r="BQ166" s="132"/>
      <c r="BR166" s="132"/>
      <c r="BS166" s="132"/>
      <c r="BT166" s="132"/>
      <c r="BU166" s="132"/>
      <c r="BV166" s="132"/>
      <c r="BW166" s="132"/>
      <c r="BX166" s="132"/>
      <c r="BY166" s="132"/>
      <c r="BZ166" s="132"/>
      <c r="CA166" s="132"/>
      <c r="CB166" s="132"/>
      <c r="CC166" s="132"/>
      <c r="CD166" s="132"/>
      <c r="CE166" s="132"/>
      <c r="CF166" s="132"/>
      <c r="CG166" s="132"/>
      <c r="CH166" s="132"/>
      <c r="CI166" s="132"/>
      <c r="CJ166" s="132"/>
      <c r="CK166" s="132"/>
      <c r="CL166" s="132"/>
      <c r="CM166" s="132"/>
      <c r="CN166" s="132"/>
    </row>
    <row r="167" spans="1:92" s="132" customFormat="1" ht="14.25" customHeight="1" thickBot="1" x14ac:dyDescent="0.3">
      <c r="A167" s="268">
        <v>64</v>
      </c>
      <c r="B167" s="286" t="s">
        <v>286</v>
      </c>
      <c r="C167" s="292"/>
      <c r="D167" s="292"/>
      <c r="E167" s="292"/>
      <c r="F167" s="287" t="s">
        <v>153</v>
      </c>
      <c r="G167" s="312">
        <v>200</v>
      </c>
      <c r="H167" s="289" t="s">
        <v>158</v>
      </c>
      <c r="I167" s="290" t="s">
        <v>154</v>
      </c>
      <c r="J167" s="287" t="str">
        <f>IF('TC 66-204 page 4'!U38&gt;0,'TC 66-204 page 4'!U38,"")</f>
        <v/>
      </c>
      <c r="K167" s="289" t="s">
        <v>155</v>
      </c>
      <c r="L167" s="287" t="s">
        <v>153</v>
      </c>
      <c r="M167" s="313" t="str">
        <f>IF(J167="","",G167*J167)</f>
        <v/>
      </c>
      <c r="N167" s="523"/>
      <c r="O167" s="523"/>
      <c r="P167" s="523"/>
      <c r="Q167" s="523"/>
      <c r="R167" s="523"/>
      <c r="S167" s="523"/>
      <c r="T167" s="523"/>
      <c r="U167" s="523"/>
      <c r="V167" s="523"/>
      <c r="W167" s="523"/>
      <c r="X167" s="523"/>
      <c r="Y167" s="523"/>
      <c r="Z167" s="523"/>
      <c r="AA167" s="523"/>
      <c r="AB167" s="523"/>
      <c r="AC167" s="523"/>
      <c r="AD167" s="523"/>
      <c r="AE167" s="523"/>
      <c r="AF167" s="523"/>
      <c r="AG167" s="523"/>
      <c r="AH167" s="523"/>
      <c r="AI167" s="523"/>
      <c r="AJ167" s="523"/>
      <c r="AK167" s="523"/>
      <c r="AL167" s="523"/>
    </row>
    <row r="168" spans="1:92" s="139" customFormat="1" ht="14.25" customHeight="1" x14ac:dyDescent="0.25">
      <c r="A168" s="268"/>
      <c r="B168" s="286"/>
      <c r="C168" s="292"/>
      <c r="D168" s="292"/>
      <c r="E168" s="292"/>
      <c r="F168" s="289"/>
      <c r="G168" s="412"/>
      <c r="H168" s="289"/>
      <c r="I168" s="290"/>
      <c r="J168" s="289"/>
      <c r="K168" s="289"/>
      <c r="L168" s="289"/>
      <c r="M168" s="310"/>
      <c r="N168" s="522"/>
      <c r="O168" s="522"/>
      <c r="P168" s="522"/>
      <c r="Q168" s="522"/>
      <c r="R168" s="522"/>
      <c r="S168" s="522"/>
      <c r="T168" s="522"/>
      <c r="U168" s="522"/>
      <c r="V168" s="522"/>
      <c r="W168" s="522"/>
      <c r="X168" s="522"/>
      <c r="Y168" s="522"/>
      <c r="Z168" s="522"/>
      <c r="AA168" s="522"/>
      <c r="AB168" s="522"/>
      <c r="AC168" s="522"/>
      <c r="AD168" s="522"/>
      <c r="AE168" s="522"/>
      <c r="AF168" s="522"/>
      <c r="AG168" s="522"/>
      <c r="AH168" s="522"/>
      <c r="AI168" s="522"/>
      <c r="AJ168" s="522"/>
      <c r="AK168" s="522"/>
      <c r="AL168" s="522"/>
    </row>
    <row r="169" spans="1:92" s="139" customFormat="1" ht="14.25" customHeight="1" thickBot="1" x14ac:dyDescent="0.3">
      <c r="A169" s="268">
        <v>65</v>
      </c>
      <c r="B169" s="286" t="s">
        <v>771</v>
      </c>
      <c r="C169" s="292"/>
      <c r="D169" s="292"/>
      <c r="E169" s="292"/>
      <c r="F169" s="287" t="s">
        <v>153</v>
      </c>
      <c r="G169" s="291" t="str">
        <f>IF('TC 66-204 page 4'!U40&gt;0,ROUND('TC 66-204 page 4'!U40,2),"")</f>
        <v/>
      </c>
      <c r="H169" s="289" t="s">
        <v>157</v>
      </c>
      <c r="I169" s="290" t="s">
        <v>154</v>
      </c>
      <c r="J169" s="682">
        <v>1</v>
      </c>
      <c r="K169" s="289" t="s">
        <v>155</v>
      </c>
      <c r="L169" s="287" t="s">
        <v>153</v>
      </c>
      <c r="M169" s="313" t="str">
        <f>IF(G169="","",'TC 66-204 page 4'!U40*J169)</f>
        <v/>
      </c>
      <c r="N169" s="522"/>
      <c r="O169" s="522"/>
      <c r="P169" s="522"/>
      <c r="Q169" s="522"/>
      <c r="R169" s="522"/>
      <c r="S169" s="522"/>
      <c r="T169" s="522"/>
      <c r="U169" s="522"/>
      <c r="V169" s="522"/>
      <c r="W169" s="522"/>
      <c r="X169" s="522"/>
      <c r="Y169" s="522"/>
      <c r="Z169" s="522"/>
      <c r="AA169" s="522"/>
      <c r="AB169" s="522"/>
      <c r="AC169" s="522"/>
      <c r="AD169" s="522"/>
      <c r="AE169" s="522"/>
      <c r="AF169" s="522"/>
      <c r="AG169" s="522"/>
      <c r="AH169" s="522"/>
      <c r="AI169" s="522"/>
      <c r="AJ169" s="522"/>
      <c r="AK169" s="522"/>
      <c r="AL169" s="522"/>
    </row>
    <row r="170" spans="1:92" s="139" customFormat="1" ht="18" customHeight="1" thickBot="1" x14ac:dyDescent="0.3">
      <c r="A170" s="268"/>
      <c r="B170" s="286"/>
      <c r="C170" s="292"/>
      <c r="D170" s="292"/>
      <c r="E170" s="292"/>
      <c r="F170" s="289"/>
      <c r="G170" s="412"/>
      <c r="H170" s="289"/>
      <c r="I170" s="290"/>
      <c r="J170" s="690" t="s">
        <v>590</v>
      </c>
      <c r="K170" s="289" t="s">
        <v>155</v>
      </c>
      <c r="L170" s="287" t="s">
        <v>153</v>
      </c>
      <c r="M170" s="313" t="str">
        <f>IF('TC 66-204 page 4'!U41&gt;0,'TC 66-204 page 4'!U41,"")</f>
        <v/>
      </c>
      <c r="N170" s="522"/>
      <c r="O170" s="522"/>
      <c r="P170" s="522"/>
      <c r="Q170" s="522"/>
      <c r="R170" s="522"/>
      <c r="S170" s="522"/>
      <c r="T170" s="522"/>
      <c r="U170" s="522"/>
      <c r="V170" s="522"/>
      <c r="W170" s="522"/>
      <c r="X170" s="522"/>
      <c r="Y170" s="522"/>
      <c r="Z170" s="522"/>
      <c r="AA170" s="522"/>
      <c r="AB170" s="522"/>
      <c r="AC170" s="522"/>
      <c r="AD170" s="522"/>
      <c r="AE170" s="522"/>
      <c r="AF170" s="522"/>
      <c r="AG170" s="522"/>
      <c r="AH170" s="522"/>
      <c r="AI170" s="522"/>
      <c r="AJ170" s="522"/>
      <c r="AK170" s="522"/>
      <c r="AL170" s="522"/>
    </row>
    <row r="171" spans="1:92" s="140" customFormat="1" ht="27" customHeight="1" thickBot="1" x14ac:dyDescent="0.3">
      <c r="A171" s="268">
        <v>66</v>
      </c>
      <c r="B171" s="627" t="s">
        <v>711</v>
      </c>
      <c r="C171" s="292"/>
      <c r="D171" s="292"/>
      <c r="E171" s="292"/>
      <c r="F171" s="287" t="s">
        <v>153</v>
      </c>
      <c r="G171" s="312">
        <f>ROUND(Drilling!Q104,2)</f>
        <v>32</v>
      </c>
      <c r="H171" s="289" t="s">
        <v>199</v>
      </c>
      <c r="I171" s="290" t="s">
        <v>154</v>
      </c>
      <c r="J171" s="287">
        <v>1</v>
      </c>
      <c r="K171" s="289" t="s">
        <v>155</v>
      </c>
      <c r="L171" s="287" t="s">
        <v>153</v>
      </c>
      <c r="M171" s="313">
        <f>IF(J171="","",G171*J171)</f>
        <v>32</v>
      </c>
      <c r="N171" s="522"/>
      <c r="O171" s="522"/>
      <c r="P171" s="522"/>
      <c r="Q171" s="522"/>
      <c r="R171" s="522"/>
      <c r="S171" s="522"/>
      <c r="T171" s="522"/>
      <c r="U171" s="522"/>
      <c r="V171" s="522"/>
      <c r="W171" s="522"/>
      <c r="X171" s="522"/>
      <c r="Y171" s="522"/>
      <c r="Z171" s="522"/>
      <c r="AA171" s="522"/>
      <c r="AB171" s="522"/>
      <c r="AC171" s="522"/>
      <c r="AD171" s="522"/>
      <c r="AE171" s="522"/>
      <c r="AF171" s="522"/>
      <c r="AG171" s="522"/>
      <c r="AH171" s="522"/>
      <c r="AI171" s="522"/>
      <c r="AJ171" s="522"/>
      <c r="AK171" s="522"/>
      <c r="AL171" s="522"/>
      <c r="AM171" s="139"/>
      <c r="AN171" s="139"/>
      <c r="AO171" s="139"/>
      <c r="AP171" s="139"/>
      <c r="AQ171" s="139"/>
      <c r="AR171" s="139"/>
      <c r="AS171" s="139"/>
      <c r="AT171" s="139"/>
      <c r="AU171" s="139"/>
      <c r="AV171" s="139"/>
      <c r="AW171" s="139"/>
      <c r="AX171" s="139"/>
      <c r="AY171" s="139"/>
      <c r="AZ171" s="139"/>
      <c r="BA171" s="139"/>
      <c r="BB171" s="139"/>
      <c r="BC171" s="139"/>
      <c r="BD171" s="139"/>
      <c r="BE171" s="139"/>
      <c r="BF171" s="139"/>
      <c r="BG171" s="139"/>
      <c r="BH171" s="139"/>
      <c r="BI171" s="139"/>
      <c r="BJ171" s="139"/>
      <c r="BK171" s="139"/>
      <c r="BL171" s="139"/>
      <c r="BM171" s="139"/>
      <c r="BN171" s="139"/>
      <c r="BO171" s="139"/>
      <c r="BP171" s="139"/>
      <c r="BQ171" s="139"/>
      <c r="BR171" s="139"/>
      <c r="BS171" s="139"/>
      <c r="BT171" s="139"/>
      <c r="BU171" s="139"/>
      <c r="BV171" s="139"/>
      <c r="BW171" s="139"/>
      <c r="BX171" s="139"/>
      <c r="BY171" s="139"/>
      <c r="BZ171" s="139"/>
      <c r="CA171" s="139"/>
      <c r="CB171" s="139"/>
      <c r="CC171" s="139"/>
      <c r="CD171" s="139"/>
      <c r="CE171" s="139"/>
      <c r="CF171" s="139"/>
      <c r="CG171" s="139"/>
      <c r="CH171" s="139"/>
      <c r="CI171" s="139"/>
      <c r="CJ171" s="139"/>
      <c r="CK171" s="139"/>
      <c r="CL171" s="139"/>
      <c r="CM171" s="139"/>
      <c r="CN171" s="139"/>
    </row>
    <row r="172" spans="1:92" s="134" customFormat="1" ht="14.25" customHeight="1" x14ac:dyDescent="0.25">
      <c r="A172" s="269"/>
      <c r="B172" s="306"/>
      <c r="C172" s="284"/>
      <c r="D172" s="284"/>
      <c r="E172" s="284"/>
      <c r="F172" s="281"/>
      <c r="G172" s="318"/>
      <c r="H172" s="281"/>
      <c r="I172" s="319"/>
      <c r="J172" s="281"/>
      <c r="K172" s="320"/>
      <c r="L172" s="281"/>
      <c r="M172" s="321"/>
      <c r="N172" s="523"/>
      <c r="O172" s="523"/>
      <c r="P172" s="523"/>
      <c r="Q172" s="523"/>
      <c r="R172" s="523"/>
      <c r="S172" s="523"/>
      <c r="T172" s="523"/>
      <c r="U172" s="523"/>
      <c r="V172" s="523"/>
      <c r="W172" s="523"/>
      <c r="X172" s="523"/>
      <c r="Y172" s="523"/>
      <c r="Z172" s="523"/>
      <c r="AA172" s="523"/>
      <c r="AB172" s="523"/>
      <c r="AC172" s="523"/>
      <c r="AD172" s="523"/>
      <c r="AE172" s="523"/>
      <c r="AF172" s="523"/>
      <c r="AG172" s="523"/>
      <c r="AH172" s="523"/>
      <c r="AI172" s="523"/>
      <c r="AJ172" s="523"/>
      <c r="AK172" s="523"/>
      <c r="AL172" s="523"/>
      <c r="AM172" s="132"/>
      <c r="AN172" s="132"/>
      <c r="AO172" s="132"/>
      <c r="AP172" s="132"/>
      <c r="AQ172" s="132"/>
      <c r="AR172" s="132"/>
      <c r="AS172" s="132"/>
      <c r="AT172" s="132"/>
      <c r="AU172" s="132"/>
      <c r="AV172" s="132"/>
      <c r="AW172" s="132"/>
      <c r="AX172" s="132"/>
      <c r="AY172" s="132"/>
      <c r="AZ172" s="132"/>
      <c r="BA172" s="132"/>
      <c r="BB172" s="132"/>
      <c r="BC172" s="132"/>
      <c r="BD172" s="132"/>
      <c r="BE172" s="132"/>
      <c r="BF172" s="132"/>
      <c r="BG172" s="132"/>
      <c r="BH172" s="132"/>
      <c r="BI172" s="132"/>
      <c r="BJ172" s="132"/>
      <c r="BK172" s="132"/>
      <c r="BL172" s="132"/>
      <c r="BM172" s="132"/>
      <c r="BN172" s="132"/>
      <c r="BO172" s="132"/>
      <c r="BP172" s="132"/>
      <c r="BQ172" s="132"/>
      <c r="BR172" s="132"/>
      <c r="BS172" s="132"/>
      <c r="BT172" s="132"/>
      <c r="BU172" s="132"/>
      <c r="BV172" s="132"/>
      <c r="BW172" s="132"/>
      <c r="BX172" s="132"/>
      <c r="BY172" s="132"/>
      <c r="BZ172" s="132"/>
      <c r="CA172" s="132"/>
      <c r="CB172" s="132"/>
      <c r="CC172" s="132"/>
      <c r="CD172" s="132"/>
      <c r="CE172" s="132"/>
      <c r="CF172" s="132"/>
      <c r="CG172" s="132"/>
      <c r="CH172" s="132"/>
      <c r="CI172" s="132"/>
      <c r="CJ172" s="132"/>
      <c r="CK172" s="132"/>
      <c r="CL172" s="132"/>
      <c r="CM172" s="132"/>
      <c r="CN172" s="132"/>
    </row>
    <row r="173" spans="1:92" s="134" customFormat="1" ht="14.1" customHeight="1" x14ac:dyDescent="0.2">
      <c r="A173" s="693" t="s">
        <v>167</v>
      </c>
      <c r="B173" s="693"/>
      <c r="C173" s="307"/>
      <c r="D173" s="307"/>
      <c r="E173" s="307"/>
      <c r="F173" s="308"/>
      <c r="G173" s="308"/>
      <c r="H173" s="307"/>
      <c r="I173" s="269"/>
      <c r="J173" s="308"/>
      <c r="K173" s="308"/>
      <c r="L173" s="709" t="s">
        <v>347</v>
      </c>
      <c r="M173" s="709"/>
      <c r="N173" s="523"/>
      <c r="O173" s="523"/>
      <c r="P173" s="523"/>
      <c r="Q173" s="523"/>
      <c r="R173" s="523"/>
      <c r="S173" s="523"/>
      <c r="T173" s="523"/>
      <c r="U173" s="523"/>
      <c r="V173" s="523"/>
      <c r="W173" s="523"/>
      <c r="X173" s="523"/>
      <c r="Y173" s="523"/>
      <c r="Z173" s="523"/>
      <c r="AA173" s="523"/>
      <c r="AB173" s="523"/>
      <c r="AC173" s="523"/>
      <c r="AD173" s="523"/>
      <c r="AE173" s="523"/>
      <c r="AF173" s="523"/>
      <c r="AG173" s="523"/>
      <c r="AH173" s="523"/>
      <c r="AI173" s="523"/>
      <c r="AJ173" s="523"/>
      <c r="AK173" s="523"/>
      <c r="AL173" s="523"/>
      <c r="AM173" s="132"/>
      <c r="AN173" s="132"/>
      <c r="AO173" s="132"/>
      <c r="AP173" s="132"/>
      <c r="AQ173" s="132"/>
      <c r="AR173" s="132"/>
      <c r="AS173" s="132"/>
      <c r="AT173" s="132"/>
      <c r="AU173" s="132"/>
      <c r="AV173" s="132"/>
      <c r="AW173" s="132"/>
      <c r="AX173" s="132"/>
      <c r="AY173" s="132"/>
      <c r="AZ173" s="132"/>
      <c r="BA173" s="132"/>
      <c r="BB173" s="132"/>
      <c r="BC173" s="132"/>
      <c r="BD173" s="132"/>
      <c r="BE173" s="132"/>
      <c r="BF173" s="132"/>
      <c r="BG173" s="132"/>
      <c r="BH173" s="132"/>
      <c r="BI173" s="132"/>
      <c r="BJ173" s="132"/>
      <c r="BK173" s="132"/>
      <c r="BL173" s="132"/>
      <c r="BM173" s="132"/>
      <c r="BN173" s="132"/>
      <c r="BO173" s="132"/>
      <c r="BP173" s="132"/>
      <c r="BQ173" s="132"/>
      <c r="BR173" s="132"/>
      <c r="BS173" s="132"/>
      <c r="BT173" s="132"/>
      <c r="BU173" s="132"/>
      <c r="BV173" s="132"/>
      <c r="BW173" s="132"/>
      <c r="BX173" s="132"/>
      <c r="BY173" s="132"/>
      <c r="BZ173" s="132"/>
      <c r="CA173" s="132"/>
      <c r="CB173" s="132"/>
      <c r="CC173" s="132"/>
      <c r="CD173" s="132"/>
      <c r="CE173" s="132"/>
      <c r="CF173" s="132"/>
      <c r="CG173" s="132"/>
      <c r="CH173" s="132"/>
      <c r="CI173" s="132"/>
      <c r="CJ173" s="132"/>
      <c r="CK173" s="132"/>
      <c r="CL173" s="132"/>
      <c r="CM173" s="132"/>
      <c r="CN173" s="132"/>
    </row>
    <row r="174" spans="1:92" s="134" customFormat="1" ht="14.1" customHeight="1" x14ac:dyDescent="0.2">
      <c r="A174" s="693" t="s">
        <v>168</v>
      </c>
      <c r="B174" s="693"/>
      <c r="C174" s="307"/>
      <c r="D174" s="307"/>
      <c r="E174" s="307"/>
      <c r="F174" s="308"/>
      <c r="G174" s="308"/>
      <c r="H174" s="307"/>
      <c r="I174" s="269"/>
      <c r="J174" s="308"/>
      <c r="K174" s="308"/>
      <c r="L174" s="307"/>
      <c r="M174" s="308"/>
      <c r="N174" s="523"/>
      <c r="O174" s="523"/>
      <c r="P174" s="523"/>
      <c r="Q174" s="523"/>
      <c r="R174" s="523"/>
      <c r="S174" s="523"/>
      <c r="T174" s="523"/>
      <c r="U174" s="523"/>
      <c r="V174" s="523"/>
      <c r="W174" s="523"/>
      <c r="X174" s="523"/>
      <c r="Y174" s="523"/>
      <c r="Z174" s="523"/>
      <c r="AA174" s="523"/>
      <c r="AB174" s="523"/>
      <c r="AC174" s="523"/>
      <c r="AD174" s="523"/>
      <c r="AE174" s="523"/>
      <c r="AF174" s="523"/>
      <c r="AG174" s="523"/>
      <c r="AH174" s="523"/>
      <c r="AI174" s="523"/>
      <c r="AJ174" s="523"/>
      <c r="AK174" s="523"/>
      <c r="AL174" s="523"/>
      <c r="AM174" s="132"/>
      <c r="AN174" s="132"/>
      <c r="AO174" s="132"/>
      <c r="AP174" s="132"/>
      <c r="AQ174" s="132"/>
      <c r="AR174" s="132"/>
      <c r="AS174" s="132"/>
      <c r="AT174" s="132"/>
      <c r="AU174" s="132"/>
      <c r="AV174" s="132"/>
      <c r="AW174" s="132"/>
      <c r="AX174" s="132"/>
      <c r="AY174" s="132"/>
      <c r="AZ174" s="132"/>
      <c r="BA174" s="132"/>
      <c r="BB174" s="132"/>
      <c r="BC174" s="132"/>
      <c r="BD174" s="132"/>
      <c r="BE174" s="132"/>
      <c r="BF174" s="132"/>
      <c r="BG174" s="132"/>
      <c r="BH174" s="132"/>
      <c r="BI174" s="132"/>
      <c r="BJ174" s="132"/>
      <c r="BK174" s="132"/>
      <c r="BL174" s="132"/>
      <c r="BM174" s="132"/>
      <c r="BN174" s="132"/>
      <c r="BO174" s="132"/>
      <c r="BP174" s="132"/>
      <c r="BQ174" s="132"/>
      <c r="BR174" s="132"/>
      <c r="BS174" s="132"/>
      <c r="BT174" s="132"/>
      <c r="BU174" s="132"/>
      <c r="BV174" s="132"/>
      <c r="BW174" s="132"/>
      <c r="BX174" s="132"/>
      <c r="BY174" s="132"/>
      <c r="BZ174" s="132"/>
      <c r="CA174" s="132"/>
      <c r="CB174" s="132"/>
      <c r="CC174" s="132"/>
      <c r="CD174" s="132"/>
      <c r="CE174" s="132"/>
      <c r="CF174" s="132"/>
      <c r="CG174" s="132"/>
      <c r="CH174" s="132"/>
      <c r="CI174" s="132"/>
      <c r="CJ174" s="132"/>
      <c r="CK174" s="132"/>
      <c r="CL174" s="132"/>
      <c r="CM174" s="132"/>
      <c r="CN174" s="132"/>
    </row>
    <row r="175" spans="1:92" s="134" customFormat="1" ht="24.75" customHeight="1" x14ac:dyDescent="0.25">
      <c r="A175" s="696" t="s">
        <v>147</v>
      </c>
      <c r="B175" s="696"/>
      <c r="C175" s="696"/>
      <c r="D175" s="696"/>
      <c r="E175" s="696"/>
      <c r="F175" s="696"/>
      <c r="G175" s="696"/>
      <c r="H175" s="696"/>
      <c r="I175" s="696"/>
      <c r="J175" s="696"/>
      <c r="K175" s="696"/>
      <c r="L175" s="696"/>
      <c r="M175" s="696"/>
      <c r="N175" s="523"/>
      <c r="O175" s="523"/>
      <c r="P175" s="523"/>
      <c r="Q175" s="523"/>
      <c r="R175" s="523"/>
      <c r="S175" s="523"/>
      <c r="T175" s="523"/>
      <c r="U175" s="523"/>
      <c r="V175" s="523"/>
      <c r="W175" s="523"/>
      <c r="X175" s="523"/>
      <c r="Y175" s="523"/>
      <c r="Z175" s="523"/>
      <c r="AA175" s="523"/>
      <c r="AB175" s="523"/>
      <c r="AC175" s="523"/>
      <c r="AD175" s="523"/>
      <c r="AE175" s="523"/>
      <c r="AF175" s="523"/>
      <c r="AG175" s="523"/>
      <c r="AH175" s="523"/>
      <c r="AI175" s="523"/>
      <c r="AJ175" s="523"/>
      <c r="AK175" s="523"/>
      <c r="AL175" s="523"/>
      <c r="AM175" s="132"/>
      <c r="AN175" s="132"/>
      <c r="AO175" s="132"/>
      <c r="AP175" s="132"/>
      <c r="AQ175" s="132"/>
      <c r="AR175" s="132"/>
      <c r="AS175" s="132"/>
      <c r="AT175" s="132"/>
      <c r="AU175" s="132"/>
      <c r="AV175" s="132"/>
      <c r="AW175" s="132"/>
      <c r="AX175" s="132"/>
      <c r="AY175" s="132"/>
      <c r="AZ175" s="132"/>
      <c r="BA175" s="132"/>
      <c r="BB175" s="132"/>
      <c r="BC175" s="132"/>
      <c r="BD175" s="132"/>
      <c r="BE175" s="132"/>
      <c r="BF175" s="132"/>
      <c r="BG175" s="132"/>
      <c r="BH175" s="132"/>
      <c r="BI175" s="132"/>
      <c r="BJ175" s="132"/>
      <c r="BK175" s="132"/>
      <c r="BL175" s="132"/>
      <c r="BM175" s="132"/>
      <c r="BN175" s="132"/>
      <c r="BO175" s="132"/>
      <c r="BP175" s="132"/>
      <c r="BQ175" s="132"/>
      <c r="BR175" s="132"/>
      <c r="BS175" s="132"/>
      <c r="BT175" s="132"/>
      <c r="BU175" s="132"/>
      <c r="BV175" s="132"/>
      <c r="BW175" s="132"/>
      <c r="BX175" s="132"/>
      <c r="BY175" s="132"/>
      <c r="BZ175" s="132"/>
      <c r="CA175" s="132"/>
      <c r="CB175" s="132"/>
      <c r="CC175" s="132"/>
      <c r="CD175" s="132"/>
      <c r="CE175" s="132"/>
      <c r="CF175" s="132"/>
      <c r="CG175" s="132"/>
      <c r="CH175" s="132"/>
      <c r="CI175" s="132"/>
      <c r="CJ175" s="132"/>
      <c r="CK175" s="132"/>
      <c r="CL175" s="132"/>
      <c r="CM175" s="132"/>
      <c r="CN175" s="132"/>
    </row>
    <row r="176" spans="1:92" s="134" customFormat="1" ht="40.5" customHeight="1" x14ac:dyDescent="0.25">
      <c r="A176" s="268"/>
      <c r="B176" s="275" t="s">
        <v>123</v>
      </c>
      <c r="C176" s="698">
        <f>C8</f>
        <v>0</v>
      </c>
      <c r="D176" s="698"/>
      <c r="E176" s="698"/>
      <c r="F176" s="705" t="s">
        <v>603</v>
      </c>
      <c r="G176" s="705"/>
      <c r="H176" s="697">
        <f>H8</f>
        <v>0</v>
      </c>
      <c r="I176" s="697"/>
      <c r="J176" s="275"/>
      <c r="K176" s="703"/>
      <c r="L176" s="704"/>
      <c r="M176" s="704"/>
      <c r="N176" s="523"/>
      <c r="O176" s="523"/>
      <c r="P176" s="523"/>
      <c r="Q176" s="523"/>
      <c r="R176" s="523"/>
      <c r="S176" s="523"/>
      <c r="T176" s="523"/>
      <c r="U176" s="523"/>
      <c r="V176" s="523"/>
      <c r="W176" s="523"/>
      <c r="X176" s="523"/>
      <c r="Y176" s="523"/>
      <c r="Z176" s="523"/>
      <c r="AA176" s="523"/>
      <c r="AB176" s="523"/>
      <c r="AC176" s="523"/>
      <c r="AD176" s="523"/>
      <c r="AE176" s="523"/>
      <c r="AF176" s="523"/>
      <c r="AG176" s="523"/>
      <c r="AH176" s="523"/>
      <c r="AI176" s="523"/>
      <c r="AJ176" s="523"/>
      <c r="AK176" s="523"/>
      <c r="AL176" s="523"/>
      <c r="AM176" s="132"/>
      <c r="AN176" s="132"/>
      <c r="AO176" s="132"/>
      <c r="AP176" s="132"/>
      <c r="AQ176" s="132"/>
      <c r="AR176" s="132"/>
      <c r="AS176" s="132"/>
      <c r="AT176" s="132"/>
      <c r="AU176" s="132"/>
      <c r="AV176" s="132"/>
      <c r="AW176" s="132"/>
      <c r="AX176" s="132"/>
      <c r="AY176" s="132"/>
      <c r="AZ176" s="132"/>
      <c r="BA176" s="132"/>
      <c r="BB176" s="132"/>
      <c r="BC176" s="132"/>
      <c r="BD176" s="132"/>
      <c r="BE176" s="132"/>
      <c r="BF176" s="132"/>
      <c r="BG176" s="132"/>
      <c r="BH176" s="132"/>
      <c r="BI176" s="132"/>
      <c r="BJ176" s="132"/>
      <c r="BK176" s="132"/>
      <c r="BL176" s="132"/>
      <c r="BM176" s="132"/>
      <c r="BN176" s="132"/>
      <c r="BO176" s="132"/>
      <c r="BP176" s="132"/>
      <c r="BQ176" s="132"/>
      <c r="BR176" s="132"/>
      <c r="BS176" s="132"/>
      <c r="BT176" s="132"/>
      <c r="BU176" s="132"/>
      <c r="BV176" s="132"/>
      <c r="BW176" s="132"/>
      <c r="BX176" s="132"/>
      <c r="BY176" s="132"/>
      <c r="BZ176" s="132"/>
      <c r="CA176" s="132"/>
      <c r="CB176" s="132"/>
      <c r="CC176" s="132"/>
      <c r="CD176" s="132"/>
      <c r="CE176" s="132"/>
      <c r="CF176" s="132"/>
      <c r="CG176" s="132"/>
      <c r="CH176" s="132"/>
      <c r="CI176" s="132"/>
      <c r="CJ176" s="132"/>
      <c r="CK176" s="132"/>
      <c r="CL176" s="132"/>
      <c r="CM176" s="132"/>
      <c r="CN176" s="132"/>
    </row>
    <row r="177" spans="1:92" s="134" customFormat="1" ht="32.25" customHeight="1" x14ac:dyDescent="0.25">
      <c r="A177" s="268"/>
      <c r="B177" s="286"/>
      <c r="C177" s="292"/>
      <c r="D177" s="292"/>
      <c r="E177" s="292"/>
      <c r="F177" s="289"/>
      <c r="G177" s="293"/>
      <c r="H177" s="301"/>
      <c r="I177" s="290"/>
      <c r="J177" s="289"/>
      <c r="K177" s="289"/>
      <c r="L177" s="304"/>
      <c r="M177" s="296"/>
      <c r="N177" s="523"/>
      <c r="O177" s="523"/>
      <c r="P177" s="523"/>
      <c r="Q177" s="523"/>
      <c r="R177" s="527"/>
      <c r="S177" s="523"/>
      <c r="T177" s="523"/>
      <c r="U177" s="523"/>
      <c r="V177" s="523"/>
      <c r="W177" s="523"/>
      <c r="X177" s="523"/>
      <c r="Y177" s="523"/>
      <c r="Z177" s="523"/>
      <c r="AA177" s="523"/>
      <c r="AB177" s="523"/>
      <c r="AC177" s="523"/>
      <c r="AD177" s="523"/>
      <c r="AE177" s="523"/>
      <c r="AF177" s="523"/>
      <c r="AG177" s="523"/>
      <c r="AH177" s="523"/>
      <c r="AI177" s="523"/>
      <c r="AJ177" s="523"/>
      <c r="AK177" s="523"/>
      <c r="AL177" s="523"/>
      <c r="AM177" s="132"/>
      <c r="AN177" s="132"/>
      <c r="AO177" s="132"/>
      <c r="AP177" s="132"/>
      <c r="AQ177" s="132"/>
      <c r="AR177" s="132"/>
      <c r="AS177" s="132"/>
      <c r="AT177" s="132"/>
      <c r="AU177" s="132"/>
      <c r="AV177" s="132"/>
      <c r="AW177" s="132"/>
      <c r="AX177" s="132"/>
      <c r="AY177" s="132"/>
      <c r="AZ177" s="132"/>
      <c r="BA177" s="132"/>
      <c r="BB177" s="132"/>
      <c r="BC177" s="132"/>
      <c r="BD177" s="132"/>
      <c r="BE177" s="132"/>
      <c r="BF177" s="132"/>
      <c r="BG177" s="132"/>
      <c r="BH177" s="132"/>
      <c r="BI177" s="132"/>
      <c r="BJ177" s="132"/>
      <c r="BK177" s="132"/>
      <c r="BL177" s="132"/>
      <c r="BM177" s="132"/>
      <c r="BN177" s="132"/>
      <c r="BO177" s="132"/>
      <c r="BP177" s="132"/>
      <c r="BQ177" s="132"/>
      <c r="BR177" s="132"/>
      <c r="BS177" s="132"/>
      <c r="BT177" s="132"/>
      <c r="BU177" s="132"/>
      <c r="BV177" s="132"/>
      <c r="BW177" s="132"/>
      <c r="BX177" s="132"/>
      <c r="BY177" s="132"/>
      <c r="BZ177" s="132"/>
      <c r="CA177" s="132"/>
      <c r="CB177" s="132"/>
      <c r="CC177" s="132"/>
      <c r="CD177" s="132"/>
      <c r="CE177" s="132"/>
      <c r="CF177" s="132"/>
      <c r="CG177" s="132"/>
      <c r="CH177" s="132"/>
      <c r="CI177" s="132"/>
      <c r="CJ177" s="132"/>
      <c r="CK177" s="132"/>
      <c r="CL177" s="132"/>
      <c r="CM177" s="132"/>
      <c r="CN177" s="132"/>
    </row>
    <row r="178" spans="1:92" s="140" customFormat="1" ht="14.25" customHeight="1" thickBot="1" x14ac:dyDescent="0.3">
      <c r="A178" s="268">
        <v>67</v>
      </c>
      <c r="B178" s="301" t="s">
        <v>359</v>
      </c>
      <c r="C178" s="292"/>
      <c r="D178" s="292"/>
      <c r="E178" s="292"/>
      <c r="F178" s="287" t="s">
        <v>153</v>
      </c>
      <c r="G178" s="288">
        <f>ROUND(Drilling!Q105,2)</f>
        <v>42</v>
      </c>
      <c r="H178" s="289" t="s">
        <v>188</v>
      </c>
      <c r="I178" s="290" t="s">
        <v>154</v>
      </c>
      <c r="J178" s="287" t="str">
        <f>IF('TC 66-204 page 4'!U54&gt;0,'TC 66-204 page 4'!U54,"")</f>
        <v/>
      </c>
      <c r="K178" s="289" t="s">
        <v>155</v>
      </c>
      <c r="L178" s="287" t="s">
        <v>153</v>
      </c>
      <c r="M178" s="291" t="str">
        <f>IF(J178="","",G178*J178)</f>
        <v/>
      </c>
      <c r="N178" s="522"/>
      <c r="O178" s="522"/>
      <c r="P178" s="522"/>
      <c r="Q178" s="522"/>
      <c r="R178" s="522"/>
      <c r="S178" s="522"/>
      <c r="T178" s="522"/>
      <c r="U178" s="522"/>
      <c r="V178" s="522"/>
      <c r="W178" s="522"/>
      <c r="X178" s="522"/>
      <c r="Y178" s="522"/>
      <c r="Z178" s="522"/>
      <c r="AA178" s="522"/>
      <c r="AB178" s="522"/>
      <c r="AC178" s="522"/>
      <c r="AD178" s="522"/>
      <c r="AE178" s="522"/>
      <c r="AF178" s="522"/>
      <c r="AG178" s="522"/>
      <c r="AH178" s="522"/>
      <c r="AI178" s="522"/>
      <c r="AJ178" s="522"/>
      <c r="AK178" s="522"/>
      <c r="AL178" s="522"/>
      <c r="AM178" s="139"/>
      <c r="AN178" s="139"/>
      <c r="AO178" s="139"/>
      <c r="AP178" s="139"/>
      <c r="AQ178" s="139"/>
      <c r="AR178" s="139"/>
      <c r="AS178" s="139"/>
      <c r="AT178" s="139"/>
      <c r="AU178" s="139"/>
      <c r="AV178" s="139"/>
      <c r="AW178" s="139"/>
      <c r="AX178" s="139"/>
      <c r="AY178" s="139"/>
      <c r="AZ178" s="139"/>
      <c r="BA178" s="139"/>
      <c r="BB178" s="139"/>
      <c r="BC178" s="139"/>
      <c r="BD178" s="139"/>
      <c r="BE178" s="139"/>
      <c r="BF178" s="139"/>
      <c r="BG178" s="139"/>
      <c r="BH178" s="139"/>
      <c r="BI178" s="139"/>
      <c r="BJ178" s="139"/>
      <c r="BK178" s="139"/>
      <c r="BL178" s="139"/>
      <c r="BM178" s="139"/>
      <c r="BN178" s="139"/>
      <c r="BO178" s="139"/>
      <c r="BP178" s="139"/>
      <c r="BQ178" s="139"/>
      <c r="BR178" s="139"/>
      <c r="BS178" s="139"/>
      <c r="BT178" s="139"/>
      <c r="BU178" s="139"/>
      <c r="BV178" s="139"/>
      <c r="BW178" s="139"/>
      <c r="BX178" s="139"/>
      <c r="BY178" s="139"/>
      <c r="BZ178" s="139"/>
      <c r="CA178" s="139"/>
      <c r="CB178" s="139"/>
      <c r="CC178" s="139"/>
      <c r="CD178" s="139"/>
      <c r="CE178" s="139"/>
      <c r="CF178" s="139"/>
      <c r="CG178" s="139"/>
      <c r="CH178" s="139"/>
      <c r="CI178" s="139"/>
      <c r="CJ178" s="139"/>
      <c r="CK178" s="139"/>
      <c r="CL178" s="139"/>
      <c r="CM178" s="139"/>
      <c r="CN178" s="139"/>
    </row>
    <row r="179" spans="1:92" s="140" customFormat="1" ht="14.25" customHeight="1" x14ac:dyDescent="0.25">
      <c r="A179" s="268"/>
      <c r="B179" s="301"/>
      <c r="C179" s="292"/>
      <c r="D179" s="292"/>
      <c r="E179" s="292"/>
      <c r="F179" s="289"/>
      <c r="G179" s="293"/>
      <c r="H179" s="289"/>
      <c r="I179" s="290"/>
      <c r="J179" s="289"/>
      <c r="K179" s="289"/>
      <c r="L179" s="289"/>
      <c r="M179" s="296"/>
      <c r="N179" s="522"/>
      <c r="O179" s="522"/>
      <c r="P179" s="522"/>
      <c r="Q179" s="522"/>
      <c r="R179" s="522"/>
      <c r="S179" s="522"/>
      <c r="T179" s="522"/>
      <c r="U179" s="522"/>
      <c r="V179" s="522"/>
      <c r="W179" s="522"/>
      <c r="X179" s="522"/>
      <c r="Y179" s="522"/>
      <c r="Z179" s="522"/>
      <c r="AA179" s="522"/>
      <c r="AB179" s="522"/>
      <c r="AC179" s="522"/>
      <c r="AD179" s="522"/>
      <c r="AE179" s="522"/>
      <c r="AF179" s="522"/>
      <c r="AG179" s="522"/>
      <c r="AH179" s="522"/>
      <c r="AI179" s="522"/>
      <c r="AJ179" s="522"/>
      <c r="AK179" s="522"/>
      <c r="AL179" s="522"/>
      <c r="AM179" s="139"/>
      <c r="AN179" s="139"/>
      <c r="AO179" s="139"/>
      <c r="AP179" s="139"/>
      <c r="AQ179" s="139"/>
      <c r="AR179" s="139"/>
      <c r="AS179" s="139"/>
      <c r="AT179" s="139"/>
      <c r="AU179" s="139"/>
      <c r="AV179" s="139"/>
      <c r="AW179" s="139"/>
      <c r="AX179" s="139"/>
      <c r="AY179" s="139"/>
      <c r="AZ179" s="139"/>
      <c r="BA179" s="139"/>
      <c r="BB179" s="139"/>
      <c r="BC179" s="139"/>
      <c r="BD179" s="139"/>
      <c r="BE179" s="139"/>
      <c r="BF179" s="139"/>
      <c r="BG179" s="139"/>
      <c r="BH179" s="139"/>
      <c r="BI179" s="139"/>
      <c r="BJ179" s="139"/>
      <c r="BK179" s="139"/>
      <c r="BL179" s="139"/>
      <c r="BM179" s="139"/>
      <c r="BN179" s="139"/>
      <c r="BO179" s="139"/>
      <c r="BP179" s="139"/>
      <c r="BQ179" s="139"/>
      <c r="BR179" s="139"/>
      <c r="BS179" s="139"/>
      <c r="BT179" s="139"/>
      <c r="BU179" s="139"/>
      <c r="BV179" s="139"/>
      <c r="BW179" s="139"/>
      <c r="BX179" s="139"/>
      <c r="BY179" s="139"/>
      <c r="BZ179" s="139"/>
      <c r="CA179" s="139"/>
      <c r="CB179" s="139"/>
      <c r="CC179" s="139"/>
      <c r="CD179" s="139"/>
      <c r="CE179" s="139"/>
      <c r="CF179" s="139"/>
      <c r="CG179" s="139"/>
      <c r="CH179" s="139"/>
      <c r="CI179" s="139"/>
      <c r="CJ179" s="139"/>
      <c r="CK179" s="139"/>
      <c r="CL179" s="139"/>
      <c r="CM179" s="139"/>
      <c r="CN179" s="139"/>
    </row>
    <row r="180" spans="1:92" s="135" customFormat="1" ht="14.25" customHeight="1" thickBot="1" x14ac:dyDescent="0.3">
      <c r="A180" s="268">
        <v>68</v>
      </c>
      <c r="B180" s="286" t="s">
        <v>360</v>
      </c>
      <c r="C180" s="292"/>
      <c r="D180" s="292"/>
      <c r="E180" s="292"/>
      <c r="F180" s="287" t="s">
        <v>153</v>
      </c>
      <c r="G180" s="288">
        <f>Drilling!J314</f>
        <v>0</v>
      </c>
      <c r="H180" s="289" t="s">
        <v>156</v>
      </c>
      <c r="I180" s="290" t="s">
        <v>154</v>
      </c>
      <c r="J180" s="287">
        <v>1</v>
      </c>
      <c r="K180" s="289" t="s">
        <v>155</v>
      </c>
      <c r="L180" s="287" t="s">
        <v>153</v>
      </c>
      <c r="M180" s="291" t="str">
        <f>IF(G180=0,"",G180*J180)</f>
        <v/>
      </c>
      <c r="N180" s="523"/>
      <c r="O180" s="523"/>
      <c r="P180" s="523"/>
      <c r="Q180" s="523"/>
      <c r="R180" s="523"/>
      <c r="S180" s="523"/>
      <c r="T180" s="523"/>
      <c r="U180" s="523"/>
      <c r="V180" s="523"/>
      <c r="W180" s="523"/>
      <c r="X180" s="523"/>
      <c r="Y180" s="523"/>
      <c r="Z180" s="523"/>
      <c r="AA180" s="523"/>
      <c r="AB180" s="523"/>
      <c r="AC180" s="523"/>
      <c r="AD180" s="523"/>
      <c r="AE180" s="523"/>
      <c r="AF180" s="523"/>
      <c r="AG180" s="523"/>
      <c r="AH180" s="523"/>
      <c r="AI180" s="523"/>
      <c r="AJ180" s="523"/>
      <c r="AK180" s="523"/>
      <c r="AL180" s="523"/>
      <c r="AM180" s="132"/>
      <c r="AN180" s="132"/>
      <c r="AO180" s="132"/>
      <c r="AP180" s="132"/>
      <c r="AQ180" s="132"/>
      <c r="AR180" s="132"/>
      <c r="AS180" s="132"/>
      <c r="AT180" s="132"/>
      <c r="AU180" s="132"/>
      <c r="AV180" s="132"/>
      <c r="AW180" s="132"/>
      <c r="AX180" s="132"/>
      <c r="AY180" s="132"/>
      <c r="AZ180" s="132"/>
      <c r="BA180" s="132"/>
      <c r="BB180" s="132"/>
      <c r="BC180" s="132"/>
      <c r="BD180" s="132"/>
      <c r="BE180" s="132"/>
      <c r="BF180" s="132"/>
      <c r="BG180" s="132"/>
      <c r="BH180" s="132"/>
      <c r="BI180" s="132"/>
      <c r="BJ180" s="132"/>
      <c r="BK180" s="132"/>
      <c r="BL180" s="132"/>
      <c r="BM180" s="132"/>
      <c r="BN180" s="132"/>
      <c r="BO180" s="132"/>
      <c r="BP180" s="132"/>
      <c r="BQ180" s="132"/>
      <c r="BR180" s="132"/>
      <c r="BS180" s="132"/>
      <c r="BT180" s="132"/>
      <c r="BU180" s="132"/>
      <c r="BV180" s="132"/>
      <c r="BW180" s="132"/>
      <c r="BX180" s="132"/>
      <c r="BY180" s="132"/>
      <c r="BZ180" s="132"/>
      <c r="CA180" s="132"/>
      <c r="CB180" s="132"/>
      <c r="CC180" s="132"/>
      <c r="CD180" s="132"/>
      <c r="CE180" s="132"/>
      <c r="CF180" s="132"/>
      <c r="CG180" s="132"/>
      <c r="CH180" s="132"/>
      <c r="CI180" s="132"/>
      <c r="CJ180" s="132"/>
      <c r="CK180" s="132"/>
      <c r="CL180" s="132"/>
      <c r="CM180" s="132"/>
      <c r="CN180" s="132"/>
    </row>
    <row r="181" spans="1:92" s="134" customFormat="1" ht="13.5" customHeight="1" x14ac:dyDescent="0.25">
      <c r="A181" s="268"/>
      <c r="B181" s="286"/>
      <c r="C181" s="292"/>
      <c r="D181" s="292"/>
      <c r="E181" s="292"/>
      <c r="F181" s="289"/>
      <c r="G181" s="293"/>
      <c r="H181" s="301"/>
      <c r="I181" s="290"/>
      <c r="J181" s="289"/>
      <c r="K181" s="289"/>
      <c r="L181" s="304"/>
      <c r="M181" s="296"/>
      <c r="N181" s="523"/>
      <c r="O181" s="523"/>
      <c r="P181" s="523"/>
      <c r="Q181" s="523"/>
      <c r="R181" s="523"/>
      <c r="S181" s="523"/>
      <c r="T181" s="523"/>
      <c r="U181" s="523"/>
      <c r="V181" s="523"/>
      <c r="W181" s="523"/>
      <c r="X181" s="523"/>
      <c r="Y181" s="523"/>
      <c r="Z181" s="523"/>
      <c r="AA181" s="523"/>
      <c r="AB181" s="523"/>
      <c r="AC181" s="523"/>
      <c r="AD181" s="523"/>
      <c r="AE181" s="523"/>
      <c r="AF181" s="523"/>
      <c r="AG181" s="523"/>
      <c r="AH181" s="523"/>
      <c r="AI181" s="523"/>
      <c r="AJ181" s="523"/>
      <c r="AK181" s="523"/>
      <c r="AL181" s="523"/>
      <c r="AM181" s="132"/>
      <c r="AN181" s="132"/>
      <c r="AO181" s="132"/>
      <c r="AP181" s="132"/>
      <c r="AQ181" s="132"/>
      <c r="AR181" s="132"/>
      <c r="AS181" s="132"/>
      <c r="AT181" s="132"/>
      <c r="AU181" s="132"/>
      <c r="AV181" s="132"/>
      <c r="AW181" s="132"/>
      <c r="AX181" s="132"/>
      <c r="AY181" s="132"/>
      <c r="AZ181" s="132"/>
      <c r="BA181" s="132"/>
      <c r="BB181" s="132"/>
      <c r="BC181" s="132"/>
      <c r="BD181" s="132"/>
      <c r="BE181" s="132"/>
      <c r="BF181" s="132"/>
      <c r="BG181" s="132"/>
      <c r="BH181" s="132"/>
      <c r="BI181" s="132"/>
      <c r="BJ181" s="132"/>
      <c r="BK181" s="132"/>
      <c r="BL181" s="132"/>
      <c r="BM181" s="132"/>
      <c r="BN181" s="132"/>
      <c r="BO181" s="132"/>
      <c r="BP181" s="132"/>
      <c r="BQ181" s="132"/>
      <c r="BR181" s="132"/>
      <c r="BS181" s="132"/>
      <c r="BT181" s="132"/>
      <c r="BU181" s="132"/>
      <c r="BV181" s="132"/>
      <c r="BW181" s="132"/>
      <c r="BX181" s="132"/>
      <c r="BY181" s="132"/>
      <c r="BZ181" s="132"/>
      <c r="CA181" s="132"/>
      <c r="CB181" s="132"/>
      <c r="CC181" s="132"/>
      <c r="CD181" s="132"/>
      <c r="CE181" s="132"/>
      <c r="CF181" s="132"/>
      <c r="CG181" s="132"/>
      <c r="CH181" s="132"/>
      <c r="CI181" s="132"/>
      <c r="CJ181" s="132"/>
      <c r="CK181" s="132"/>
      <c r="CL181" s="132"/>
      <c r="CM181" s="132"/>
      <c r="CN181" s="132"/>
    </row>
    <row r="182" spans="1:92" s="135" customFormat="1" ht="14.25" customHeight="1" thickBot="1" x14ac:dyDescent="0.3">
      <c r="A182" s="268">
        <v>69</v>
      </c>
      <c r="B182" s="286" t="s">
        <v>361</v>
      </c>
      <c r="C182" s="292"/>
      <c r="D182" s="292"/>
      <c r="E182" s="292"/>
      <c r="F182" s="287" t="s">
        <v>153</v>
      </c>
      <c r="G182" s="288">
        <f>ROUND(Drilling!Q107,2)</f>
        <v>0</v>
      </c>
      <c r="H182" s="289" t="s">
        <v>156</v>
      </c>
      <c r="I182" s="290" t="s">
        <v>154</v>
      </c>
      <c r="J182" s="287" t="str">
        <f>IF('TC 66-204 page 4'!U59&gt;0,'TC 66-204 page 4'!U59,"")</f>
        <v/>
      </c>
      <c r="K182" s="289" t="s">
        <v>155</v>
      </c>
      <c r="L182" s="287" t="s">
        <v>153</v>
      </c>
      <c r="M182" s="291" t="str">
        <f>IF(J182="","",G182*J182)</f>
        <v/>
      </c>
      <c r="N182" s="523"/>
      <c r="O182" s="523"/>
      <c r="P182" s="523"/>
      <c r="Q182" s="523"/>
      <c r="R182" s="523"/>
      <c r="S182" s="523"/>
      <c r="T182" s="523"/>
      <c r="U182" s="523"/>
      <c r="V182" s="523"/>
      <c r="W182" s="523"/>
      <c r="X182" s="523"/>
      <c r="Y182" s="523"/>
      <c r="Z182" s="523"/>
      <c r="AA182" s="523"/>
      <c r="AB182" s="523"/>
      <c r="AC182" s="523"/>
      <c r="AD182" s="523"/>
      <c r="AE182" s="523"/>
      <c r="AF182" s="523"/>
      <c r="AG182" s="523"/>
      <c r="AH182" s="523"/>
      <c r="AI182" s="523"/>
      <c r="AJ182" s="523"/>
      <c r="AK182" s="523"/>
      <c r="AL182" s="523"/>
      <c r="AM182" s="132"/>
      <c r="AN182" s="132"/>
      <c r="AO182" s="132"/>
      <c r="AP182" s="132"/>
      <c r="AQ182" s="132"/>
      <c r="AR182" s="132"/>
      <c r="AS182" s="132"/>
      <c r="AT182" s="132"/>
      <c r="AU182" s="132"/>
      <c r="AV182" s="132"/>
      <c r="AW182" s="132"/>
      <c r="AX182" s="132"/>
      <c r="AY182" s="132"/>
      <c r="AZ182" s="132"/>
      <c r="BA182" s="132"/>
      <c r="BB182" s="132"/>
      <c r="BC182" s="132"/>
      <c r="BD182" s="132"/>
      <c r="BE182" s="132"/>
      <c r="BF182" s="132"/>
      <c r="BG182" s="132"/>
      <c r="BH182" s="132"/>
      <c r="BI182" s="132"/>
      <c r="BJ182" s="132"/>
      <c r="BK182" s="132"/>
      <c r="BL182" s="132"/>
      <c r="BM182" s="132"/>
      <c r="BN182" s="132"/>
      <c r="BO182" s="132"/>
      <c r="BP182" s="132"/>
      <c r="BQ182" s="132"/>
      <c r="BR182" s="132"/>
      <c r="BS182" s="132"/>
      <c r="BT182" s="132"/>
      <c r="BU182" s="132"/>
      <c r="BV182" s="132"/>
      <c r="BW182" s="132"/>
      <c r="BX182" s="132"/>
      <c r="BY182" s="132"/>
      <c r="BZ182" s="132"/>
      <c r="CA182" s="132"/>
      <c r="CB182" s="132"/>
      <c r="CC182" s="132"/>
      <c r="CD182" s="132"/>
      <c r="CE182" s="132"/>
      <c r="CF182" s="132"/>
      <c r="CG182" s="132"/>
      <c r="CH182" s="132"/>
      <c r="CI182" s="132"/>
      <c r="CJ182" s="132"/>
      <c r="CK182" s="132"/>
      <c r="CL182" s="132"/>
      <c r="CM182" s="132"/>
      <c r="CN182" s="132"/>
    </row>
    <row r="183" spans="1:92" s="135" customFormat="1" ht="14.25" customHeight="1" x14ac:dyDescent="0.25">
      <c r="A183" s="268"/>
      <c r="B183" s="286"/>
      <c r="C183" s="292"/>
      <c r="D183" s="292"/>
      <c r="E183" s="292"/>
      <c r="F183" s="302"/>
      <c r="G183" s="302"/>
      <c r="H183" s="302"/>
      <c r="I183" s="303"/>
      <c r="J183" s="302"/>
      <c r="K183" s="302"/>
      <c r="L183" s="302"/>
      <c r="M183" s="294"/>
      <c r="N183" s="523"/>
      <c r="O183" s="523"/>
      <c r="P183" s="523"/>
      <c r="Q183" s="523"/>
      <c r="R183" s="523"/>
      <c r="S183" s="523"/>
      <c r="T183" s="523"/>
      <c r="U183" s="523"/>
      <c r="V183" s="523"/>
      <c r="W183" s="523"/>
      <c r="X183" s="523"/>
      <c r="Y183" s="523"/>
      <c r="Z183" s="523"/>
      <c r="AA183" s="523"/>
      <c r="AB183" s="523"/>
      <c r="AC183" s="523"/>
      <c r="AD183" s="523"/>
      <c r="AE183" s="523"/>
      <c r="AF183" s="523"/>
      <c r="AG183" s="523"/>
      <c r="AH183" s="523"/>
      <c r="AI183" s="523"/>
      <c r="AJ183" s="523"/>
      <c r="AK183" s="523"/>
      <c r="AL183" s="523"/>
      <c r="AM183" s="132"/>
      <c r="AN183" s="132"/>
      <c r="AO183" s="132"/>
      <c r="AP183" s="132"/>
      <c r="AQ183" s="132"/>
      <c r="AR183" s="132"/>
      <c r="AS183" s="132"/>
      <c r="AT183" s="132"/>
      <c r="AU183" s="132"/>
      <c r="AV183" s="132"/>
      <c r="AW183" s="132"/>
      <c r="AX183" s="132"/>
      <c r="AY183" s="132"/>
      <c r="AZ183" s="132"/>
      <c r="BA183" s="132"/>
      <c r="BB183" s="132"/>
      <c r="BC183" s="132"/>
      <c r="BD183" s="132"/>
      <c r="BE183" s="132"/>
      <c r="BF183" s="132"/>
      <c r="BG183" s="132"/>
      <c r="BH183" s="132"/>
      <c r="BI183" s="132"/>
      <c r="BJ183" s="132"/>
      <c r="BK183" s="132"/>
      <c r="BL183" s="132"/>
      <c r="BM183" s="132"/>
      <c r="BN183" s="132"/>
      <c r="BO183" s="132"/>
      <c r="BP183" s="132"/>
      <c r="BQ183" s="132"/>
      <c r="BR183" s="132"/>
      <c r="BS183" s="132"/>
      <c r="BT183" s="132"/>
      <c r="BU183" s="132"/>
      <c r="BV183" s="132"/>
      <c r="BW183" s="132"/>
      <c r="BX183" s="132"/>
      <c r="BY183" s="132"/>
      <c r="BZ183" s="132"/>
      <c r="CA183" s="132"/>
      <c r="CB183" s="132"/>
      <c r="CC183" s="132"/>
      <c r="CD183" s="132"/>
      <c r="CE183" s="132"/>
      <c r="CF183" s="132"/>
      <c r="CG183" s="132"/>
      <c r="CH183" s="132"/>
      <c r="CI183" s="132"/>
      <c r="CJ183" s="132"/>
      <c r="CK183" s="132"/>
      <c r="CL183" s="132"/>
      <c r="CM183" s="132"/>
      <c r="CN183" s="132"/>
    </row>
    <row r="184" spans="1:92" s="135" customFormat="1" ht="14.25" customHeight="1" thickBot="1" x14ac:dyDescent="0.3">
      <c r="A184" s="268">
        <v>70</v>
      </c>
      <c r="B184" s="286" t="s">
        <v>285</v>
      </c>
      <c r="C184" s="292"/>
      <c r="D184" s="292"/>
      <c r="E184" s="292"/>
      <c r="F184" s="287" t="s">
        <v>153</v>
      </c>
      <c r="G184" s="288">
        <f>ROUND(Engineering!O65,2)</f>
        <v>0</v>
      </c>
      <c r="H184" s="289" t="s">
        <v>156</v>
      </c>
      <c r="I184" s="290" t="s">
        <v>154</v>
      </c>
      <c r="J184" s="287" t="str">
        <f>IF('TC 66-204 page 4'!U61&gt;0,'TC 66-204 page 4'!U61,"")</f>
        <v/>
      </c>
      <c r="K184" s="289" t="s">
        <v>155</v>
      </c>
      <c r="L184" s="287" t="s">
        <v>153</v>
      </c>
      <c r="M184" s="291" t="str">
        <f>IF(J184="","",G184*J184)</f>
        <v/>
      </c>
      <c r="N184" s="523"/>
      <c r="O184" s="523"/>
      <c r="P184" s="523"/>
      <c r="Q184" s="523"/>
      <c r="R184" s="523"/>
      <c r="S184" s="523"/>
      <c r="T184" s="523"/>
      <c r="U184" s="523"/>
      <c r="V184" s="523"/>
      <c r="W184" s="523"/>
      <c r="X184" s="523"/>
      <c r="Y184" s="523"/>
      <c r="Z184" s="523"/>
      <c r="AA184" s="523"/>
      <c r="AB184" s="523"/>
      <c r="AC184" s="523"/>
      <c r="AD184" s="523"/>
      <c r="AE184" s="523"/>
      <c r="AF184" s="523"/>
      <c r="AG184" s="523"/>
      <c r="AH184" s="523"/>
      <c r="AI184" s="523"/>
      <c r="AJ184" s="523"/>
      <c r="AK184" s="523"/>
      <c r="AL184" s="523"/>
      <c r="AM184" s="132"/>
      <c r="AN184" s="132"/>
      <c r="AO184" s="132"/>
      <c r="AP184" s="132"/>
      <c r="AQ184" s="132"/>
      <c r="AR184" s="132"/>
      <c r="AS184" s="132"/>
      <c r="AT184" s="132"/>
      <c r="AU184" s="132"/>
      <c r="AV184" s="132"/>
      <c r="AW184" s="132"/>
      <c r="AX184" s="132"/>
      <c r="AY184" s="132"/>
      <c r="AZ184" s="132"/>
      <c r="BA184" s="132"/>
      <c r="BB184" s="132"/>
      <c r="BC184" s="132"/>
      <c r="BD184" s="132"/>
      <c r="BE184" s="132"/>
      <c r="BF184" s="132"/>
      <c r="BG184" s="132"/>
      <c r="BH184" s="132"/>
      <c r="BI184" s="132"/>
      <c r="BJ184" s="132"/>
      <c r="BK184" s="132"/>
      <c r="BL184" s="132"/>
      <c r="BM184" s="132"/>
      <c r="BN184" s="132"/>
      <c r="BO184" s="132"/>
      <c r="BP184" s="132"/>
      <c r="BQ184" s="132"/>
      <c r="BR184" s="132"/>
      <c r="BS184" s="132"/>
      <c r="BT184" s="132"/>
      <c r="BU184" s="132"/>
      <c r="BV184" s="132"/>
      <c r="BW184" s="132"/>
      <c r="BX184" s="132"/>
      <c r="BY184" s="132"/>
      <c r="BZ184" s="132"/>
      <c r="CA184" s="132"/>
      <c r="CB184" s="132"/>
      <c r="CC184" s="132"/>
      <c r="CD184" s="132"/>
      <c r="CE184" s="132"/>
      <c r="CF184" s="132"/>
      <c r="CG184" s="132"/>
      <c r="CH184" s="132"/>
      <c r="CI184" s="132"/>
      <c r="CJ184" s="132"/>
      <c r="CK184" s="132"/>
      <c r="CL184" s="132"/>
      <c r="CM184" s="132"/>
      <c r="CN184" s="132"/>
    </row>
    <row r="185" spans="1:92" s="135" customFormat="1" ht="14.25" customHeight="1" x14ac:dyDescent="0.25">
      <c r="A185" s="268"/>
      <c r="B185" s="286"/>
      <c r="C185" s="292"/>
      <c r="D185" s="292"/>
      <c r="E185" s="292"/>
      <c r="F185" s="302"/>
      <c r="G185" s="302"/>
      <c r="H185" s="302"/>
      <c r="I185" s="303"/>
      <c r="J185" s="302"/>
      <c r="K185" s="302"/>
      <c r="L185" s="302"/>
      <c r="M185" s="294"/>
      <c r="N185" s="523"/>
      <c r="O185" s="523"/>
      <c r="P185" s="523"/>
      <c r="Q185" s="523"/>
      <c r="R185" s="523"/>
      <c r="S185" s="523"/>
      <c r="T185" s="523"/>
      <c r="U185" s="523"/>
      <c r="V185" s="523"/>
      <c r="W185" s="523"/>
      <c r="X185" s="523"/>
      <c r="Y185" s="523"/>
      <c r="Z185" s="523"/>
      <c r="AA185" s="523"/>
      <c r="AB185" s="523"/>
      <c r="AC185" s="523"/>
      <c r="AD185" s="523"/>
      <c r="AE185" s="523"/>
      <c r="AF185" s="523"/>
      <c r="AG185" s="523"/>
      <c r="AH185" s="523"/>
      <c r="AI185" s="523"/>
      <c r="AJ185" s="523"/>
      <c r="AK185" s="523"/>
      <c r="AL185" s="523"/>
      <c r="AM185" s="132"/>
      <c r="AN185" s="132"/>
      <c r="AO185" s="132"/>
      <c r="AP185" s="132"/>
      <c r="AQ185" s="132"/>
      <c r="AR185" s="132"/>
      <c r="AS185" s="132"/>
      <c r="AT185" s="132"/>
      <c r="AU185" s="132"/>
      <c r="AV185" s="132"/>
      <c r="AW185" s="132"/>
      <c r="AX185" s="132"/>
      <c r="AY185" s="132"/>
      <c r="AZ185" s="132"/>
      <c r="BA185" s="132"/>
      <c r="BB185" s="132"/>
      <c r="BC185" s="132"/>
      <c r="BD185" s="132"/>
      <c r="BE185" s="132"/>
      <c r="BF185" s="132"/>
      <c r="BG185" s="132"/>
      <c r="BH185" s="132"/>
      <c r="BI185" s="132"/>
      <c r="BJ185" s="132"/>
      <c r="BK185" s="132"/>
      <c r="BL185" s="132"/>
      <c r="BM185" s="132"/>
      <c r="BN185" s="132"/>
      <c r="BO185" s="132"/>
      <c r="BP185" s="132"/>
      <c r="BQ185" s="132"/>
      <c r="BR185" s="132"/>
      <c r="BS185" s="132"/>
      <c r="BT185" s="132"/>
      <c r="BU185" s="132"/>
      <c r="BV185" s="132"/>
      <c r="BW185" s="132"/>
      <c r="BX185" s="132"/>
      <c r="BY185" s="132"/>
      <c r="BZ185" s="132"/>
      <c r="CA185" s="132"/>
      <c r="CB185" s="132"/>
      <c r="CC185" s="132"/>
      <c r="CD185" s="132"/>
      <c r="CE185" s="132"/>
      <c r="CF185" s="132"/>
      <c r="CG185" s="132"/>
      <c r="CH185" s="132"/>
      <c r="CI185" s="132"/>
      <c r="CJ185" s="132"/>
      <c r="CK185" s="132"/>
      <c r="CL185" s="132"/>
      <c r="CM185" s="132"/>
      <c r="CN185" s="132"/>
    </row>
    <row r="186" spans="1:92" s="132" customFormat="1" ht="14.25" customHeight="1" thickBot="1" x14ac:dyDescent="0.3">
      <c r="A186" s="268">
        <v>71</v>
      </c>
      <c r="B186" s="286" t="s">
        <v>284</v>
      </c>
      <c r="C186" s="292"/>
      <c r="D186" s="292"/>
      <c r="E186" s="292"/>
      <c r="F186" s="287" t="s">
        <v>153</v>
      </c>
      <c r="G186" s="288">
        <f>ROUND(Engineering!O66,2)</f>
        <v>0</v>
      </c>
      <c r="H186" s="289" t="s">
        <v>160</v>
      </c>
      <c r="I186" s="290" t="s">
        <v>154</v>
      </c>
      <c r="J186" s="287" t="str">
        <f>IF('TC 66-204 page 4'!U63&gt;0,'TC 66-204 page 4'!U63,"")</f>
        <v/>
      </c>
      <c r="K186" s="289" t="s">
        <v>155</v>
      </c>
      <c r="L186" s="287" t="s">
        <v>153</v>
      </c>
      <c r="M186" s="291" t="str">
        <f>IF(J186="","",G186*J186)</f>
        <v/>
      </c>
      <c r="N186" s="523"/>
      <c r="O186" s="523"/>
      <c r="P186" s="523"/>
      <c r="Q186" s="523"/>
      <c r="R186" s="523"/>
      <c r="S186" s="523"/>
      <c r="T186" s="523"/>
      <c r="U186" s="523"/>
      <c r="V186" s="523"/>
      <c r="W186" s="523"/>
      <c r="X186" s="523"/>
      <c r="Y186" s="523"/>
      <c r="Z186" s="523"/>
      <c r="AA186" s="523"/>
      <c r="AB186" s="523"/>
      <c r="AC186" s="523"/>
      <c r="AD186" s="523"/>
      <c r="AE186" s="523"/>
      <c r="AF186" s="523"/>
      <c r="AG186" s="523"/>
      <c r="AH186" s="523"/>
      <c r="AI186" s="523"/>
      <c r="AJ186" s="523"/>
      <c r="AK186" s="523"/>
      <c r="AL186" s="523"/>
    </row>
    <row r="187" spans="1:92" s="132" customFormat="1" ht="14.25" customHeight="1" x14ac:dyDescent="0.25">
      <c r="A187" s="268"/>
      <c r="B187" s="286"/>
      <c r="C187" s="292"/>
      <c r="D187" s="292"/>
      <c r="E187" s="292"/>
      <c r="F187" s="289"/>
      <c r="G187" s="293"/>
      <c r="H187" s="289"/>
      <c r="I187" s="290"/>
      <c r="J187" s="289"/>
      <c r="K187" s="289"/>
      <c r="L187" s="289"/>
      <c r="M187" s="296"/>
      <c r="N187" s="523"/>
      <c r="O187" s="523"/>
      <c r="P187" s="523"/>
      <c r="Q187" s="523"/>
      <c r="R187" s="523"/>
      <c r="S187" s="523"/>
      <c r="T187" s="523"/>
      <c r="U187" s="523"/>
      <c r="V187" s="523"/>
      <c r="W187" s="523"/>
      <c r="X187" s="523"/>
      <c r="Y187" s="523"/>
      <c r="Z187" s="523"/>
      <c r="AA187" s="523"/>
      <c r="AB187" s="523"/>
      <c r="AC187" s="523"/>
      <c r="AD187" s="523"/>
      <c r="AE187" s="523"/>
      <c r="AF187" s="523"/>
      <c r="AG187" s="523"/>
      <c r="AH187" s="523"/>
      <c r="AI187" s="523"/>
      <c r="AJ187" s="523"/>
      <c r="AK187" s="523"/>
      <c r="AL187" s="523"/>
    </row>
    <row r="188" spans="1:92" s="135" customFormat="1" ht="14.25" customHeight="1" thickBot="1" x14ac:dyDescent="0.3">
      <c r="A188" s="268">
        <v>72</v>
      </c>
      <c r="B188" s="286" t="s">
        <v>283</v>
      </c>
      <c r="C188" s="292"/>
      <c r="D188" s="292"/>
      <c r="E188" s="292"/>
      <c r="F188" s="287" t="s">
        <v>153</v>
      </c>
      <c r="G188" s="288">
        <f>ROUND(Engineering!O67,2)</f>
        <v>0</v>
      </c>
      <c r="H188" s="289" t="s">
        <v>160</v>
      </c>
      <c r="I188" s="290" t="s">
        <v>154</v>
      </c>
      <c r="J188" s="287" t="str">
        <f>IF('TC 66-204 page 4'!U65&gt;0,'TC 66-204 page 4'!U65,"")</f>
        <v/>
      </c>
      <c r="K188" s="289" t="s">
        <v>155</v>
      </c>
      <c r="L188" s="287" t="s">
        <v>153</v>
      </c>
      <c r="M188" s="291" t="str">
        <f>IF(J188="","",G188*J188)</f>
        <v/>
      </c>
      <c r="N188" s="523"/>
      <c r="O188" s="523"/>
      <c r="P188" s="523"/>
      <c r="Q188" s="523"/>
      <c r="R188" s="523"/>
      <c r="S188" s="523"/>
      <c r="T188" s="523"/>
      <c r="U188" s="523"/>
      <c r="V188" s="523"/>
      <c r="W188" s="523"/>
      <c r="X188" s="523"/>
      <c r="Y188" s="523"/>
      <c r="Z188" s="523"/>
      <c r="AA188" s="523"/>
      <c r="AB188" s="523"/>
      <c r="AC188" s="523"/>
      <c r="AD188" s="523"/>
      <c r="AE188" s="523"/>
      <c r="AF188" s="523"/>
      <c r="AG188" s="523"/>
      <c r="AH188" s="523"/>
      <c r="AI188" s="523"/>
      <c r="AJ188" s="523"/>
      <c r="AK188" s="523"/>
      <c r="AL188" s="523"/>
      <c r="AM188" s="132"/>
      <c r="AN188" s="132"/>
      <c r="AO188" s="132"/>
      <c r="AP188" s="132"/>
      <c r="AQ188" s="132"/>
      <c r="AR188" s="132"/>
      <c r="AS188" s="132"/>
      <c r="AT188" s="132"/>
      <c r="AU188" s="132"/>
      <c r="AV188" s="132"/>
      <c r="AW188" s="132"/>
      <c r="AX188" s="132"/>
      <c r="AY188" s="132"/>
      <c r="AZ188" s="132"/>
      <c r="BA188" s="132"/>
      <c r="BB188" s="132"/>
      <c r="BC188" s="132"/>
      <c r="BD188" s="132"/>
      <c r="BE188" s="132"/>
      <c r="BF188" s="132"/>
      <c r="BG188" s="132"/>
      <c r="BH188" s="132"/>
      <c r="BI188" s="132"/>
      <c r="BJ188" s="132"/>
      <c r="BK188" s="132"/>
      <c r="BL188" s="132"/>
      <c r="BM188" s="132"/>
      <c r="BN188" s="132"/>
      <c r="BO188" s="132"/>
      <c r="BP188" s="132"/>
      <c r="BQ188" s="132"/>
      <c r="BR188" s="132"/>
      <c r="BS188" s="132"/>
      <c r="BT188" s="132"/>
      <c r="BU188" s="132"/>
      <c r="BV188" s="132"/>
      <c r="BW188" s="132"/>
      <c r="BX188" s="132"/>
      <c r="BY188" s="132"/>
      <c r="BZ188" s="132"/>
      <c r="CA188" s="132"/>
      <c r="CB188" s="132"/>
      <c r="CC188" s="132"/>
      <c r="CD188" s="132"/>
      <c r="CE188" s="132"/>
      <c r="CF188" s="132"/>
      <c r="CG188" s="132"/>
      <c r="CH188" s="132"/>
      <c r="CI188" s="132"/>
      <c r="CJ188" s="132"/>
      <c r="CK188" s="132"/>
      <c r="CL188" s="132"/>
      <c r="CM188" s="132"/>
      <c r="CN188" s="132"/>
    </row>
    <row r="189" spans="1:92" s="135" customFormat="1" ht="14.25" customHeight="1" x14ac:dyDescent="0.25">
      <c r="A189" s="268"/>
      <c r="B189" s="286"/>
      <c r="C189" s="292"/>
      <c r="D189" s="292"/>
      <c r="E189" s="292"/>
      <c r="F189" s="289"/>
      <c r="G189" s="293"/>
      <c r="H189" s="289"/>
      <c r="I189" s="290"/>
      <c r="J189" s="289"/>
      <c r="K189" s="289"/>
      <c r="L189" s="289"/>
      <c r="M189" s="296"/>
      <c r="N189" s="523"/>
      <c r="O189" s="523"/>
      <c r="P189" s="523"/>
      <c r="Q189" s="523"/>
      <c r="R189" s="523"/>
      <c r="S189" s="523"/>
      <c r="T189" s="523"/>
      <c r="U189" s="523"/>
      <c r="V189" s="523"/>
      <c r="W189" s="523"/>
      <c r="X189" s="523"/>
      <c r="Y189" s="523"/>
      <c r="Z189" s="523"/>
      <c r="AA189" s="523"/>
      <c r="AB189" s="523"/>
      <c r="AC189" s="523"/>
      <c r="AD189" s="523"/>
      <c r="AE189" s="523"/>
      <c r="AF189" s="523"/>
      <c r="AG189" s="523"/>
      <c r="AH189" s="523"/>
      <c r="AI189" s="523"/>
      <c r="AJ189" s="523"/>
      <c r="AK189" s="523"/>
      <c r="AL189" s="523"/>
      <c r="AM189" s="132"/>
      <c r="AN189" s="132"/>
      <c r="AO189" s="132"/>
      <c r="AP189" s="132"/>
      <c r="AQ189" s="132"/>
      <c r="AR189" s="132"/>
      <c r="AS189" s="132"/>
      <c r="AT189" s="132"/>
      <c r="AU189" s="132"/>
      <c r="AV189" s="132"/>
      <c r="AW189" s="132"/>
      <c r="AX189" s="132"/>
      <c r="AY189" s="132"/>
      <c r="AZ189" s="132"/>
      <c r="BA189" s="132"/>
      <c r="BB189" s="132"/>
      <c r="BC189" s="132"/>
      <c r="BD189" s="132"/>
      <c r="BE189" s="132"/>
      <c r="BF189" s="132"/>
      <c r="BG189" s="132"/>
      <c r="BH189" s="132"/>
      <c r="BI189" s="132"/>
      <c r="BJ189" s="132"/>
      <c r="BK189" s="132"/>
      <c r="BL189" s="132"/>
      <c r="BM189" s="132"/>
      <c r="BN189" s="132"/>
      <c r="BO189" s="132"/>
      <c r="BP189" s="132"/>
      <c r="BQ189" s="132"/>
      <c r="BR189" s="132"/>
      <c r="BS189" s="132"/>
      <c r="BT189" s="132"/>
      <c r="BU189" s="132"/>
      <c r="BV189" s="132"/>
      <c r="BW189" s="132"/>
      <c r="BX189" s="132"/>
      <c r="BY189" s="132"/>
      <c r="BZ189" s="132"/>
      <c r="CA189" s="132"/>
      <c r="CB189" s="132"/>
      <c r="CC189" s="132"/>
      <c r="CD189" s="132"/>
      <c r="CE189" s="132"/>
      <c r="CF189" s="132"/>
      <c r="CG189" s="132"/>
      <c r="CH189" s="132"/>
      <c r="CI189" s="132"/>
      <c r="CJ189" s="132"/>
      <c r="CK189" s="132"/>
      <c r="CL189" s="132"/>
      <c r="CM189" s="132"/>
      <c r="CN189" s="132"/>
    </row>
    <row r="190" spans="1:92" s="135" customFormat="1" ht="14.25" customHeight="1" thickBot="1" x14ac:dyDescent="0.3">
      <c r="A190" s="268">
        <v>73</v>
      </c>
      <c r="B190" s="286" t="s">
        <v>282</v>
      </c>
      <c r="C190" s="292"/>
      <c r="D190" s="292"/>
      <c r="E190" s="292"/>
      <c r="F190" s="287" t="s">
        <v>153</v>
      </c>
      <c r="G190" s="288">
        <f>ROUND(Engineering!O68,2)</f>
        <v>0</v>
      </c>
      <c r="H190" s="289" t="s">
        <v>160</v>
      </c>
      <c r="I190" s="290" t="s">
        <v>154</v>
      </c>
      <c r="J190" s="287" t="str">
        <f>IF('TC 66-204 page 4'!U67&gt;0,'TC 66-204 page 4'!U67,"")</f>
        <v/>
      </c>
      <c r="K190" s="289" t="s">
        <v>155</v>
      </c>
      <c r="L190" s="287" t="s">
        <v>153</v>
      </c>
      <c r="M190" s="291" t="str">
        <f>IF(J190="","",G190*J190)</f>
        <v/>
      </c>
      <c r="N190" s="523"/>
      <c r="O190" s="523"/>
      <c r="P190" s="523"/>
      <c r="Q190" s="523"/>
      <c r="R190" s="523"/>
      <c r="S190" s="523"/>
      <c r="T190" s="523"/>
      <c r="U190" s="523"/>
      <c r="V190" s="523"/>
      <c r="W190" s="523"/>
      <c r="X190" s="523"/>
      <c r="Y190" s="523"/>
      <c r="Z190" s="523"/>
      <c r="AA190" s="523"/>
      <c r="AB190" s="523"/>
      <c r="AC190" s="523"/>
      <c r="AD190" s="523"/>
      <c r="AE190" s="523"/>
      <c r="AF190" s="523"/>
      <c r="AG190" s="523"/>
      <c r="AH190" s="523"/>
      <c r="AI190" s="523"/>
      <c r="AJ190" s="523"/>
      <c r="AK190" s="523"/>
      <c r="AL190" s="523"/>
      <c r="AM190" s="132"/>
      <c r="AN190" s="132"/>
      <c r="AO190" s="132"/>
      <c r="AP190" s="132"/>
      <c r="AQ190" s="132"/>
      <c r="AR190" s="132"/>
      <c r="AS190" s="132"/>
      <c r="AT190" s="132"/>
      <c r="AU190" s="132"/>
      <c r="AV190" s="132"/>
      <c r="AW190" s="132"/>
      <c r="AX190" s="132"/>
      <c r="AY190" s="132"/>
      <c r="AZ190" s="132"/>
      <c r="BA190" s="132"/>
      <c r="BB190" s="132"/>
      <c r="BC190" s="132"/>
      <c r="BD190" s="132"/>
      <c r="BE190" s="132"/>
      <c r="BF190" s="132"/>
      <c r="BG190" s="132"/>
      <c r="BH190" s="132"/>
      <c r="BI190" s="132"/>
      <c r="BJ190" s="132"/>
      <c r="BK190" s="132"/>
      <c r="BL190" s="132"/>
      <c r="BM190" s="132"/>
      <c r="BN190" s="132"/>
      <c r="BO190" s="132"/>
      <c r="BP190" s="132"/>
      <c r="BQ190" s="132"/>
      <c r="BR190" s="132"/>
      <c r="BS190" s="132"/>
      <c r="BT190" s="132"/>
      <c r="BU190" s="132"/>
      <c r="BV190" s="132"/>
      <c r="BW190" s="132"/>
      <c r="BX190" s="132"/>
      <c r="BY190" s="132"/>
      <c r="BZ190" s="132"/>
      <c r="CA190" s="132"/>
      <c r="CB190" s="132"/>
      <c r="CC190" s="132"/>
      <c r="CD190" s="132"/>
      <c r="CE190" s="132"/>
      <c r="CF190" s="132"/>
      <c r="CG190" s="132"/>
      <c r="CH190" s="132"/>
      <c r="CI190" s="132"/>
      <c r="CJ190" s="132"/>
      <c r="CK190" s="132"/>
      <c r="CL190" s="132"/>
      <c r="CM190" s="132"/>
      <c r="CN190" s="132"/>
    </row>
    <row r="191" spans="1:92" s="135" customFormat="1" ht="14.25" customHeight="1" x14ac:dyDescent="0.25">
      <c r="A191" s="268"/>
      <c r="B191" s="286"/>
      <c r="C191" s="292"/>
      <c r="D191" s="292"/>
      <c r="E191" s="292"/>
      <c r="F191" s="302"/>
      <c r="G191" s="302"/>
      <c r="H191" s="302"/>
      <c r="I191" s="303"/>
      <c r="J191" s="302"/>
      <c r="K191" s="302"/>
      <c r="L191" s="302"/>
      <c r="M191" s="294"/>
      <c r="N191" s="523"/>
      <c r="O191" s="523"/>
      <c r="P191" s="523"/>
      <c r="Q191" s="523"/>
      <c r="R191" s="523"/>
      <c r="S191" s="523"/>
      <c r="T191" s="523"/>
      <c r="U191" s="523"/>
      <c r="V191" s="523"/>
      <c r="W191" s="523"/>
      <c r="X191" s="523"/>
      <c r="Y191" s="523"/>
      <c r="Z191" s="523"/>
      <c r="AA191" s="523"/>
      <c r="AB191" s="523"/>
      <c r="AC191" s="523"/>
      <c r="AD191" s="523"/>
      <c r="AE191" s="523"/>
      <c r="AF191" s="523"/>
      <c r="AG191" s="523"/>
      <c r="AH191" s="523"/>
      <c r="AI191" s="523"/>
      <c r="AJ191" s="523"/>
      <c r="AK191" s="523"/>
      <c r="AL191" s="523"/>
      <c r="AM191" s="132"/>
      <c r="AN191" s="132"/>
      <c r="AO191" s="132"/>
      <c r="AP191" s="132"/>
      <c r="AQ191" s="132"/>
      <c r="AR191" s="132"/>
      <c r="AS191" s="132"/>
      <c r="AT191" s="132"/>
      <c r="AU191" s="132"/>
      <c r="AV191" s="132"/>
      <c r="AW191" s="132"/>
      <c r="AX191" s="132"/>
      <c r="AY191" s="132"/>
      <c r="AZ191" s="132"/>
      <c r="BA191" s="132"/>
      <c r="BB191" s="132"/>
      <c r="BC191" s="132"/>
      <c r="BD191" s="132"/>
      <c r="BE191" s="132"/>
      <c r="BF191" s="132"/>
      <c r="BG191" s="132"/>
      <c r="BH191" s="132"/>
      <c r="BI191" s="132"/>
      <c r="BJ191" s="132"/>
      <c r="BK191" s="132"/>
      <c r="BL191" s="132"/>
      <c r="BM191" s="132"/>
      <c r="BN191" s="132"/>
      <c r="BO191" s="132"/>
      <c r="BP191" s="132"/>
      <c r="BQ191" s="132"/>
      <c r="BR191" s="132"/>
      <c r="BS191" s="132"/>
      <c r="BT191" s="132"/>
      <c r="BU191" s="132"/>
      <c r="BV191" s="132"/>
      <c r="BW191" s="132"/>
      <c r="BX191" s="132"/>
      <c r="BY191" s="132"/>
      <c r="BZ191" s="132"/>
      <c r="CA191" s="132"/>
      <c r="CB191" s="132"/>
      <c r="CC191" s="132"/>
      <c r="CD191" s="132"/>
      <c r="CE191" s="132"/>
      <c r="CF191" s="132"/>
      <c r="CG191" s="132"/>
      <c r="CH191" s="132"/>
      <c r="CI191" s="132"/>
      <c r="CJ191" s="132"/>
      <c r="CK191" s="132"/>
      <c r="CL191" s="132"/>
      <c r="CM191" s="132"/>
      <c r="CN191" s="132"/>
    </row>
    <row r="192" spans="1:92" s="132" customFormat="1" ht="14.25" customHeight="1" thickBot="1" x14ac:dyDescent="0.3">
      <c r="A192" s="268">
        <v>74</v>
      </c>
      <c r="B192" s="286" t="s">
        <v>281</v>
      </c>
      <c r="C192" s="292"/>
      <c r="D192" s="292"/>
      <c r="E192" s="292"/>
      <c r="F192" s="287" t="s">
        <v>153</v>
      </c>
      <c r="G192" s="288">
        <f>ROUND(Engineering!O69,2)</f>
        <v>0</v>
      </c>
      <c r="H192" s="289" t="s">
        <v>159</v>
      </c>
      <c r="I192" s="290" t="s">
        <v>154</v>
      </c>
      <c r="J192" s="287" t="str">
        <f>IF('TC 66-204 page 4'!U69&gt;0,'TC 66-204 page 4'!U69,"")</f>
        <v/>
      </c>
      <c r="K192" s="289" t="s">
        <v>155</v>
      </c>
      <c r="L192" s="287" t="s">
        <v>153</v>
      </c>
      <c r="M192" s="291" t="str">
        <f>IF(J192="","",G192*J192)</f>
        <v/>
      </c>
      <c r="N192" s="523"/>
      <c r="O192" s="523"/>
      <c r="P192" s="523"/>
      <c r="Q192" s="523"/>
      <c r="R192" s="523"/>
      <c r="S192" s="523"/>
      <c r="T192" s="523"/>
      <c r="U192" s="523"/>
      <c r="V192" s="523"/>
      <c r="W192" s="523"/>
      <c r="X192" s="523"/>
      <c r="Y192" s="523"/>
      <c r="Z192" s="523"/>
      <c r="AA192" s="523"/>
      <c r="AB192" s="523"/>
      <c r="AC192" s="523"/>
      <c r="AD192" s="523"/>
      <c r="AE192" s="523"/>
      <c r="AF192" s="523"/>
      <c r="AG192" s="523"/>
      <c r="AH192" s="523"/>
      <c r="AI192" s="523"/>
      <c r="AJ192" s="523"/>
      <c r="AK192" s="523"/>
      <c r="AL192" s="523"/>
    </row>
    <row r="193" spans="1:92" s="132" customFormat="1" ht="14.25" customHeight="1" x14ac:dyDescent="0.25">
      <c r="A193" s="268"/>
      <c r="B193" s="286"/>
      <c r="C193" s="292"/>
      <c r="D193" s="292"/>
      <c r="E193" s="292"/>
      <c r="F193" s="289"/>
      <c r="G193" s="293"/>
      <c r="H193" s="289"/>
      <c r="I193" s="290"/>
      <c r="J193" s="289"/>
      <c r="K193" s="289"/>
      <c r="L193" s="289"/>
      <c r="M193" s="296"/>
      <c r="N193" s="523"/>
      <c r="O193" s="523"/>
      <c r="P193" s="523"/>
      <c r="Q193" s="523"/>
      <c r="R193" s="523"/>
      <c r="S193" s="523"/>
      <c r="T193" s="523"/>
      <c r="U193" s="523"/>
      <c r="V193" s="523"/>
      <c r="W193" s="523"/>
      <c r="X193" s="523"/>
      <c r="Y193" s="523"/>
      <c r="Z193" s="523"/>
      <c r="AA193" s="523"/>
      <c r="AB193" s="523"/>
      <c r="AC193" s="523"/>
      <c r="AD193" s="523"/>
      <c r="AE193" s="523"/>
      <c r="AF193" s="523"/>
      <c r="AG193" s="523"/>
      <c r="AH193" s="523"/>
      <c r="AI193" s="523"/>
      <c r="AJ193" s="523"/>
      <c r="AK193" s="523"/>
      <c r="AL193" s="523"/>
    </row>
    <row r="194" spans="1:92" s="135" customFormat="1" ht="14.25" customHeight="1" thickBot="1" x14ac:dyDescent="0.3">
      <c r="A194" s="268">
        <v>75</v>
      </c>
      <c r="B194" s="286" t="s">
        <v>280</v>
      </c>
      <c r="C194" s="292"/>
      <c r="D194" s="292"/>
      <c r="E194" s="292"/>
      <c r="F194" s="287" t="s">
        <v>153</v>
      </c>
      <c r="G194" s="288">
        <f>ROUND(Engineering!O70,2)</f>
        <v>0</v>
      </c>
      <c r="H194" s="289" t="s">
        <v>156</v>
      </c>
      <c r="I194" s="290" t="s">
        <v>154</v>
      </c>
      <c r="J194" s="287" t="str">
        <f>IF('TC 66-204 page 4'!U71&gt;0,'TC 66-204 page 4'!U71,"")</f>
        <v/>
      </c>
      <c r="K194" s="289" t="s">
        <v>155</v>
      </c>
      <c r="L194" s="287" t="s">
        <v>153</v>
      </c>
      <c r="M194" s="291" t="str">
        <f>IF(J194="","",G194*J194)</f>
        <v/>
      </c>
      <c r="N194" s="523"/>
      <c r="O194" s="523"/>
      <c r="P194" s="523"/>
      <c r="Q194" s="523"/>
      <c r="R194" s="523"/>
      <c r="S194" s="523"/>
      <c r="T194" s="523"/>
      <c r="U194" s="523"/>
      <c r="V194" s="523"/>
      <c r="W194" s="523"/>
      <c r="X194" s="523"/>
      <c r="Y194" s="523"/>
      <c r="Z194" s="523"/>
      <c r="AA194" s="523"/>
      <c r="AB194" s="523"/>
      <c r="AC194" s="523"/>
      <c r="AD194" s="523"/>
      <c r="AE194" s="523"/>
      <c r="AF194" s="523"/>
      <c r="AG194" s="523"/>
      <c r="AH194" s="523"/>
      <c r="AI194" s="523"/>
      <c r="AJ194" s="523"/>
      <c r="AK194" s="523"/>
      <c r="AL194" s="523"/>
      <c r="AM194" s="132"/>
      <c r="AN194" s="132"/>
      <c r="AO194" s="132"/>
      <c r="AP194" s="132"/>
      <c r="AQ194" s="132"/>
      <c r="AR194" s="132"/>
      <c r="AS194" s="132"/>
      <c r="AT194" s="132"/>
      <c r="AU194" s="132"/>
      <c r="AV194" s="132"/>
      <c r="AW194" s="132"/>
      <c r="AX194" s="132"/>
      <c r="AY194" s="132"/>
      <c r="AZ194" s="132"/>
      <c r="BA194" s="132"/>
      <c r="BB194" s="132"/>
      <c r="BC194" s="132"/>
      <c r="BD194" s="132"/>
      <c r="BE194" s="132"/>
      <c r="BF194" s="132"/>
      <c r="BG194" s="132"/>
      <c r="BH194" s="132"/>
      <c r="BI194" s="132"/>
      <c r="BJ194" s="132"/>
      <c r="BK194" s="132"/>
      <c r="BL194" s="132"/>
      <c r="BM194" s="132"/>
      <c r="BN194" s="132"/>
      <c r="BO194" s="132"/>
      <c r="BP194" s="132"/>
      <c r="BQ194" s="132"/>
      <c r="BR194" s="132"/>
      <c r="BS194" s="132"/>
      <c r="BT194" s="132"/>
      <c r="BU194" s="132"/>
      <c r="BV194" s="132"/>
      <c r="BW194" s="132"/>
      <c r="BX194" s="132"/>
      <c r="BY194" s="132"/>
      <c r="BZ194" s="132"/>
      <c r="CA194" s="132"/>
      <c r="CB194" s="132"/>
      <c r="CC194" s="132"/>
      <c r="CD194" s="132"/>
      <c r="CE194" s="132"/>
      <c r="CF194" s="132"/>
      <c r="CG194" s="132"/>
      <c r="CH194" s="132"/>
      <c r="CI194" s="132"/>
      <c r="CJ194" s="132"/>
      <c r="CK194" s="132"/>
      <c r="CL194" s="132"/>
      <c r="CM194" s="132"/>
      <c r="CN194" s="132"/>
    </row>
    <row r="195" spans="1:92" s="135" customFormat="1" ht="14.25" customHeight="1" x14ac:dyDescent="0.25">
      <c r="A195" s="268"/>
      <c r="B195" s="286"/>
      <c r="C195" s="292"/>
      <c r="D195" s="292"/>
      <c r="E195" s="292"/>
      <c r="F195" s="302"/>
      <c r="G195" s="302"/>
      <c r="H195" s="302"/>
      <c r="I195" s="303"/>
      <c r="J195" s="302"/>
      <c r="K195" s="302"/>
      <c r="L195" s="302"/>
      <c r="M195" s="294"/>
      <c r="N195" s="523"/>
      <c r="O195" s="523"/>
      <c r="P195" s="523"/>
      <c r="Q195" s="523"/>
      <c r="R195" s="523"/>
      <c r="S195" s="523"/>
      <c r="T195" s="523"/>
      <c r="U195" s="523"/>
      <c r="V195" s="523"/>
      <c r="W195" s="523"/>
      <c r="X195" s="523"/>
      <c r="Y195" s="523"/>
      <c r="Z195" s="523"/>
      <c r="AA195" s="523"/>
      <c r="AB195" s="523"/>
      <c r="AC195" s="523"/>
      <c r="AD195" s="523"/>
      <c r="AE195" s="523"/>
      <c r="AF195" s="523"/>
      <c r="AG195" s="523"/>
      <c r="AH195" s="523"/>
      <c r="AI195" s="523"/>
      <c r="AJ195" s="523"/>
      <c r="AK195" s="523"/>
      <c r="AL195" s="523"/>
      <c r="AM195" s="132"/>
      <c r="AN195" s="132"/>
      <c r="AO195" s="132"/>
      <c r="AP195" s="132"/>
      <c r="AQ195" s="132"/>
      <c r="AR195" s="132"/>
      <c r="AS195" s="132"/>
      <c r="AT195" s="132"/>
      <c r="AU195" s="132"/>
      <c r="AV195" s="132"/>
      <c r="AW195" s="132"/>
      <c r="AX195" s="132"/>
      <c r="AY195" s="132"/>
      <c r="AZ195" s="132"/>
      <c r="BA195" s="132"/>
      <c r="BB195" s="132"/>
      <c r="BC195" s="132"/>
      <c r="BD195" s="132"/>
      <c r="BE195" s="132"/>
      <c r="BF195" s="132"/>
      <c r="BG195" s="132"/>
      <c r="BH195" s="132"/>
      <c r="BI195" s="132"/>
      <c r="BJ195" s="132"/>
      <c r="BK195" s="132"/>
      <c r="BL195" s="132"/>
      <c r="BM195" s="132"/>
      <c r="BN195" s="132"/>
      <c r="BO195" s="132"/>
      <c r="BP195" s="132"/>
      <c r="BQ195" s="132"/>
      <c r="BR195" s="132"/>
      <c r="BS195" s="132"/>
      <c r="BT195" s="132"/>
      <c r="BU195" s="132"/>
      <c r="BV195" s="132"/>
      <c r="BW195" s="132"/>
      <c r="BX195" s="132"/>
      <c r="BY195" s="132"/>
      <c r="BZ195" s="132"/>
      <c r="CA195" s="132"/>
      <c r="CB195" s="132"/>
      <c r="CC195" s="132"/>
      <c r="CD195" s="132"/>
      <c r="CE195" s="132"/>
      <c r="CF195" s="132"/>
      <c r="CG195" s="132"/>
      <c r="CH195" s="132"/>
      <c r="CI195" s="132"/>
      <c r="CJ195" s="132"/>
      <c r="CK195" s="132"/>
      <c r="CL195" s="132"/>
      <c r="CM195" s="132"/>
      <c r="CN195" s="132"/>
    </row>
    <row r="196" spans="1:92" s="132" customFormat="1" ht="14.25" customHeight="1" thickBot="1" x14ac:dyDescent="0.3">
      <c r="A196" s="268">
        <v>76</v>
      </c>
      <c r="B196" s="286" t="s">
        <v>279</v>
      </c>
      <c r="C196" s="292"/>
      <c r="D196" s="292"/>
      <c r="E196" s="292"/>
      <c r="F196" s="287" t="s">
        <v>153</v>
      </c>
      <c r="G196" s="288">
        <f>ROUND(Engineering!O71,2)</f>
        <v>0</v>
      </c>
      <c r="H196" s="289" t="s">
        <v>156</v>
      </c>
      <c r="I196" s="290" t="s">
        <v>154</v>
      </c>
      <c r="J196" s="287" t="str">
        <f>IF('TC 66-204 page 4'!U73&gt;0,'TC 66-204 page 4'!U73,"")</f>
        <v/>
      </c>
      <c r="K196" s="289" t="s">
        <v>155</v>
      </c>
      <c r="L196" s="287" t="s">
        <v>153</v>
      </c>
      <c r="M196" s="291" t="str">
        <f>IF(J196="","",G196*J196)</f>
        <v/>
      </c>
      <c r="N196" s="523"/>
      <c r="O196" s="523"/>
      <c r="P196" s="523"/>
      <c r="Q196" s="523"/>
      <c r="R196" s="523"/>
      <c r="S196" s="523"/>
      <c r="T196" s="523"/>
      <c r="U196" s="523"/>
      <c r="V196" s="523"/>
      <c r="W196" s="523"/>
      <c r="X196" s="523"/>
      <c r="Y196" s="523"/>
      <c r="Z196" s="523"/>
      <c r="AA196" s="523"/>
      <c r="AB196" s="523"/>
      <c r="AC196" s="523"/>
      <c r="AD196" s="523"/>
      <c r="AE196" s="523"/>
      <c r="AF196" s="523"/>
      <c r="AG196" s="523"/>
      <c r="AH196" s="523"/>
      <c r="AI196" s="523"/>
      <c r="AJ196" s="523"/>
      <c r="AK196" s="523"/>
      <c r="AL196" s="523"/>
    </row>
    <row r="197" spans="1:92" s="132" customFormat="1" ht="14.25" customHeight="1" x14ac:dyDescent="0.25">
      <c r="A197" s="268"/>
      <c r="B197" s="286"/>
      <c r="C197" s="292"/>
      <c r="D197" s="292"/>
      <c r="E197" s="292"/>
      <c r="F197" s="289"/>
      <c r="G197" s="293"/>
      <c r="H197" s="289"/>
      <c r="I197" s="290"/>
      <c r="J197" s="289"/>
      <c r="K197" s="289"/>
      <c r="L197" s="289"/>
      <c r="M197" s="296"/>
      <c r="N197" s="523"/>
      <c r="O197" s="523"/>
      <c r="P197" s="523"/>
      <c r="Q197" s="523"/>
      <c r="R197" s="523"/>
      <c r="S197" s="523"/>
      <c r="T197" s="523"/>
      <c r="U197" s="523"/>
      <c r="V197" s="523"/>
      <c r="W197" s="523"/>
      <c r="X197" s="523"/>
      <c r="Y197" s="523"/>
      <c r="Z197" s="523"/>
      <c r="AA197" s="523"/>
      <c r="AB197" s="523"/>
      <c r="AC197" s="523"/>
      <c r="AD197" s="523"/>
      <c r="AE197" s="523"/>
      <c r="AF197" s="523"/>
      <c r="AG197" s="523"/>
      <c r="AH197" s="523"/>
      <c r="AI197" s="523"/>
      <c r="AJ197" s="523"/>
      <c r="AK197" s="523"/>
      <c r="AL197" s="523"/>
    </row>
    <row r="198" spans="1:92" s="134" customFormat="1" ht="14.25" customHeight="1" thickBot="1" x14ac:dyDescent="0.3">
      <c r="A198" s="268">
        <v>77</v>
      </c>
      <c r="B198" s="295" t="s">
        <v>277</v>
      </c>
      <c r="C198" s="292"/>
      <c r="D198" s="292"/>
      <c r="E198" s="292"/>
      <c r="F198" s="287" t="s">
        <v>153</v>
      </c>
      <c r="G198" s="288">
        <f>ROUND(Drilling!Q108,2)</f>
        <v>0</v>
      </c>
      <c r="H198" s="289" t="s">
        <v>197</v>
      </c>
      <c r="I198" s="290" t="s">
        <v>154</v>
      </c>
      <c r="J198" s="289" t="str">
        <f>IF('TC 66-204 page 4'!U75&gt;0,'TC 66-204 page 4'!U75,"")</f>
        <v/>
      </c>
      <c r="K198" s="302"/>
      <c r="L198" s="302"/>
      <c r="M198" s="302"/>
      <c r="N198" s="523"/>
      <c r="O198" s="523"/>
      <c r="P198" s="523"/>
      <c r="Q198" s="523"/>
      <c r="R198" s="523"/>
      <c r="S198" s="523"/>
      <c r="T198" s="523"/>
      <c r="U198" s="523"/>
      <c r="V198" s="523"/>
      <c r="W198" s="523"/>
      <c r="X198" s="528"/>
      <c r="Y198" s="523"/>
      <c r="Z198" s="528"/>
      <c r="AA198" s="528"/>
      <c r="AB198" s="523"/>
      <c r="AC198" s="523"/>
      <c r="AD198" s="523"/>
      <c r="AE198" s="523"/>
      <c r="AF198" s="523"/>
      <c r="AG198" s="523"/>
      <c r="AH198" s="523"/>
      <c r="AI198" s="523"/>
      <c r="AJ198" s="523"/>
      <c r="AK198" s="523"/>
      <c r="AL198" s="523"/>
      <c r="AM198" s="132"/>
      <c r="AN198" s="132"/>
      <c r="AO198" s="132"/>
      <c r="AP198" s="132"/>
      <c r="AQ198" s="132"/>
      <c r="AR198" s="132"/>
      <c r="AS198" s="132"/>
      <c r="AT198" s="132"/>
      <c r="AU198" s="132"/>
      <c r="AV198" s="132"/>
      <c r="AW198" s="132"/>
      <c r="AX198" s="132"/>
      <c r="AY198" s="132"/>
      <c r="AZ198" s="132"/>
      <c r="BA198" s="132"/>
      <c r="BB198" s="132"/>
      <c r="BC198" s="132"/>
      <c r="BD198" s="132"/>
      <c r="BE198" s="132"/>
      <c r="BF198" s="132"/>
      <c r="BG198" s="132"/>
      <c r="BH198" s="132"/>
      <c r="BI198" s="132"/>
      <c r="BJ198" s="132"/>
      <c r="BK198" s="132"/>
      <c r="BL198" s="132"/>
      <c r="BM198" s="132"/>
      <c r="BN198" s="132"/>
      <c r="BO198" s="132"/>
      <c r="BP198" s="132"/>
      <c r="BQ198" s="132"/>
      <c r="BR198" s="132"/>
      <c r="BS198" s="132"/>
      <c r="BT198" s="132"/>
      <c r="BU198" s="132"/>
      <c r="BV198" s="132"/>
      <c r="BW198" s="132"/>
      <c r="BX198" s="132"/>
      <c r="BY198" s="132"/>
      <c r="BZ198" s="132"/>
      <c r="CA198" s="132"/>
      <c r="CB198" s="132"/>
      <c r="CC198" s="132"/>
      <c r="CD198" s="132"/>
      <c r="CE198" s="132"/>
      <c r="CF198" s="132"/>
      <c r="CG198" s="132"/>
      <c r="CH198" s="132"/>
      <c r="CI198" s="132"/>
      <c r="CJ198" s="132"/>
      <c r="CK198" s="132"/>
      <c r="CL198" s="132"/>
      <c r="CM198" s="132"/>
      <c r="CN198" s="132"/>
    </row>
    <row r="199" spans="1:92" s="134" customFormat="1" ht="14.25" customHeight="1" thickBot="1" x14ac:dyDescent="0.3">
      <c r="A199" s="268"/>
      <c r="B199" s="286"/>
      <c r="C199" s="292"/>
      <c r="D199" s="292"/>
      <c r="E199" s="292"/>
      <c r="F199" s="289"/>
      <c r="G199" s="293"/>
      <c r="H199" s="289" t="s">
        <v>198</v>
      </c>
      <c r="I199" s="290" t="s">
        <v>154</v>
      </c>
      <c r="J199" s="287" t="str">
        <f>IF('TC 66-204 page 4'!U76&gt;0,'TC 66-204 page 4'!U76,"")</f>
        <v/>
      </c>
      <c r="K199" s="289" t="s">
        <v>155</v>
      </c>
      <c r="L199" s="287" t="s">
        <v>153</v>
      </c>
      <c r="M199" s="291" t="str">
        <f>IF(J198="","",G198*J198*J199)</f>
        <v/>
      </c>
      <c r="N199" s="523"/>
      <c r="O199" s="523"/>
      <c r="P199" s="523"/>
      <c r="Q199" s="523"/>
      <c r="R199" s="523"/>
      <c r="S199" s="523"/>
      <c r="T199" s="523"/>
      <c r="U199" s="523"/>
      <c r="V199" s="523"/>
      <c r="W199" s="529"/>
      <c r="X199" s="523"/>
      <c r="Y199" s="523"/>
      <c r="Z199" s="523"/>
      <c r="AA199" s="523"/>
      <c r="AB199" s="523"/>
      <c r="AC199" s="523"/>
      <c r="AD199" s="523"/>
      <c r="AE199" s="523"/>
      <c r="AF199" s="523"/>
      <c r="AG199" s="523"/>
      <c r="AH199" s="523"/>
      <c r="AI199" s="523"/>
      <c r="AJ199" s="523"/>
      <c r="AK199" s="523"/>
      <c r="AL199" s="523"/>
      <c r="AM199" s="132"/>
      <c r="AN199" s="132"/>
      <c r="AO199" s="132"/>
      <c r="AP199" s="132"/>
      <c r="AQ199" s="132"/>
      <c r="AR199" s="132"/>
      <c r="AS199" s="132"/>
      <c r="AT199" s="132"/>
      <c r="AU199" s="132"/>
      <c r="AV199" s="132"/>
      <c r="AW199" s="132"/>
      <c r="AX199" s="132"/>
      <c r="AY199" s="132"/>
      <c r="AZ199" s="132"/>
      <c r="BA199" s="132"/>
      <c r="BB199" s="132"/>
      <c r="BC199" s="132"/>
      <c r="BD199" s="132"/>
      <c r="BE199" s="132"/>
      <c r="BF199" s="132"/>
      <c r="BG199" s="132"/>
      <c r="BH199" s="132"/>
      <c r="BI199" s="132"/>
      <c r="BJ199" s="132"/>
      <c r="BK199" s="132"/>
      <c r="BL199" s="132"/>
      <c r="BM199" s="132"/>
      <c r="BN199" s="132"/>
      <c r="BO199" s="132"/>
      <c r="BP199" s="132"/>
      <c r="BQ199" s="132"/>
      <c r="BR199" s="132"/>
      <c r="BS199" s="132"/>
      <c r="BT199" s="132"/>
      <c r="BU199" s="132"/>
      <c r="BV199" s="132"/>
      <c r="BW199" s="132"/>
      <c r="BX199" s="132"/>
      <c r="BY199" s="132"/>
      <c r="BZ199" s="132"/>
      <c r="CA199" s="132"/>
      <c r="CB199" s="132"/>
      <c r="CC199" s="132"/>
      <c r="CD199" s="132"/>
      <c r="CE199" s="132"/>
      <c r="CF199" s="132"/>
      <c r="CG199" s="132"/>
      <c r="CH199" s="132"/>
      <c r="CI199" s="132"/>
      <c r="CJ199" s="132"/>
      <c r="CK199" s="132"/>
      <c r="CL199" s="132"/>
      <c r="CM199" s="132"/>
      <c r="CN199" s="132"/>
    </row>
    <row r="200" spans="1:92" s="134" customFormat="1" ht="14.25" customHeight="1" x14ac:dyDescent="0.25">
      <c r="A200" s="268"/>
      <c r="B200" s="286"/>
      <c r="C200" s="292"/>
      <c r="D200" s="292"/>
      <c r="E200" s="292"/>
      <c r="F200" s="289"/>
      <c r="G200" s="293"/>
      <c r="H200" s="289"/>
      <c r="I200" s="290"/>
      <c r="J200" s="289"/>
      <c r="K200" s="289"/>
      <c r="L200" s="289"/>
      <c r="M200" s="296"/>
      <c r="N200" s="523"/>
      <c r="O200" s="523"/>
      <c r="P200" s="523"/>
      <c r="Q200" s="523"/>
      <c r="R200" s="523"/>
      <c r="S200" s="523"/>
      <c r="T200" s="523"/>
      <c r="U200" s="523"/>
      <c r="V200" s="523"/>
      <c r="W200" s="523"/>
      <c r="X200" s="523"/>
      <c r="Y200" s="523"/>
      <c r="Z200" s="523"/>
      <c r="AA200" s="523"/>
      <c r="AB200" s="523"/>
      <c r="AC200" s="523"/>
      <c r="AD200" s="523"/>
      <c r="AE200" s="523"/>
      <c r="AF200" s="523"/>
      <c r="AG200" s="523"/>
      <c r="AH200" s="523"/>
      <c r="AI200" s="523"/>
      <c r="AJ200" s="523"/>
      <c r="AK200" s="523"/>
      <c r="AL200" s="523"/>
      <c r="AM200" s="132"/>
      <c r="AN200" s="132"/>
      <c r="AO200" s="132"/>
      <c r="AP200" s="132"/>
      <c r="AQ200" s="132"/>
      <c r="AR200" s="132"/>
      <c r="AS200" s="132"/>
      <c r="AT200" s="132"/>
      <c r="AU200" s="132"/>
      <c r="AV200" s="132"/>
      <c r="AW200" s="132"/>
      <c r="AX200" s="132"/>
      <c r="AY200" s="132"/>
      <c r="AZ200" s="132"/>
      <c r="BA200" s="132"/>
      <c r="BB200" s="132"/>
      <c r="BC200" s="132"/>
      <c r="BD200" s="132"/>
      <c r="BE200" s="132"/>
      <c r="BF200" s="132"/>
      <c r="BG200" s="132"/>
      <c r="BH200" s="132"/>
      <c r="BI200" s="132"/>
      <c r="BJ200" s="132"/>
      <c r="BK200" s="132"/>
      <c r="BL200" s="132"/>
      <c r="BM200" s="132"/>
      <c r="BN200" s="132"/>
      <c r="BO200" s="132"/>
      <c r="BP200" s="132"/>
      <c r="BQ200" s="132"/>
      <c r="BR200" s="132"/>
      <c r="BS200" s="132"/>
      <c r="BT200" s="132"/>
      <c r="BU200" s="132"/>
      <c r="BV200" s="132"/>
      <c r="BW200" s="132"/>
      <c r="BX200" s="132"/>
      <c r="BY200" s="132"/>
      <c r="BZ200" s="132"/>
      <c r="CA200" s="132"/>
      <c r="CB200" s="132"/>
      <c r="CC200" s="132"/>
      <c r="CD200" s="132"/>
      <c r="CE200" s="132"/>
      <c r="CF200" s="132"/>
      <c r="CG200" s="132"/>
      <c r="CH200" s="132"/>
      <c r="CI200" s="132"/>
      <c r="CJ200" s="132"/>
      <c r="CK200" s="132"/>
      <c r="CL200" s="132"/>
      <c r="CM200" s="132"/>
      <c r="CN200" s="132"/>
    </row>
    <row r="201" spans="1:92" s="134" customFormat="1" ht="14.25" customHeight="1" thickBot="1" x14ac:dyDescent="0.3">
      <c r="A201" s="268">
        <v>78</v>
      </c>
      <c r="B201" s="295" t="s">
        <v>278</v>
      </c>
      <c r="C201" s="292"/>
      <c r="D201" s="292"/>
      <c r="E201" s="292"/>
      <c r="F201" s="287" t="s">
        <v>153</v>
      </c>
      <c r="G201" s="288">
        <f>ROUND(Drilling!Q109,2)</f>
        <v>0</v>
      </c>
      <c r="H201" s="289" t="s">
        <v>193</v>
      </c>
      <c r="I201" s="290" t="s">
        <v>154</v>
      </c>
      <c r="J201" s="287" t="str">
        <f>IF('TC 66-204 page 4'!U78&gt;0,'TC 66-204 page 4'!U78,"")</f>
        <v/>
      </c>
      <c r="K201" s="289" t="s">
        <v>155</v>
      </c>
      <c r="L201" s="287" t="s">
        <v>153</v>
      </c>
      <c r="M201" s="291" t="str">
        <f>IF(J201="","",G201*J201)</f>
        <v/>
      </c>
      <c r="N201" s="523"/>
      <c r="O201" s="523"/>
      <c r="P201" s="523"/>
      <c r="Q201" s="523"/>
      <c r="R201" s="523"/>
      <c r="S201" s="523"/>
      <c r="T201" s="523"/>
      <c r="U201" s="523"/>
      <c r="V201" s="523"/>
      <c r="W201" s="523"/>
      <c r="X201" s="523"/>
      <c r="Y201" s="523"/>
      <c r="Z201" s="523"/>
      <c r="AA201" s="523"/>
      <c r="AB201" s="523"/>
      <c r="AC201" s="523"/>
      <c r="AD201" s="523"/>
      <c r="AE201" s="523"/>
      <c r="AF201" s="523"/>
      <c r="AG201" s="523"/>
      <c r="AH201" s="523"/>
      <c r="AI201" s="523"/>
      <c r="AJ201" s="523"/>
      <c r="AK201" s="523"/>
      <c r="AL201" s="523"/>
      <c r="AM201" s="132"/>
      <c r="AN201" s="132"/>
      <c r="AO201" s="132"/>
      <c r="AP201" s="132"/>
      <c r="AQ201" s="132"/>
      <c r="AR201" s="132"/>
      <c r="AS201" s="132"/>
      <c r="AT201" s="132"/>
      <c r="AU201" s="132"/>
      <c r="AV201" s="132"/>
      <c r="AW201" s="132"/>
      <c r="AX201" s="132"/>
      <c r="AY201" s="132"/>
      <c r="AZ201" s="132"/>
      <c r="BA201" s="132"/>
      <c r="BB201" s="132"/>
      <c r="BC201" s="132"/>
      <c r="BD201" s="132"/>
      <c r="BE201" s="132"/>
      <c r="BF201" s="132"/>
      <c r="BG201" s="132"/>
      <c r="BH201" s="132"/>
      <c r="BI201" s="132"/>
      <c r="BJ201" s="132"/>
      <c r="BK201" s="132"/>
      <c r="BL201" s="132"/>
      <c r="BM201" s="132"/>
      <c r="BN201" s="132"/>
      <c r="BO201" s="132"/>
      <c r="BP201" s="132"/>
      <c r="BQ201" s="132"/>
      <c r="BR201" s="132"/>
      <c r="BS201" s="132"/>
      <c r="BT201" s="132"/>
      <c r="BU201" s="132"/>
      <c r="BV201" s="132"/>
      <c r="BW201" s="132"/>
      <c r="BX201" s="132"/>
      <c r="BY201" s="132"/>
      <c r="BZ201" s="132"/>
      <c r="CA201" s="132"/>
      <c r="CB201" s="132"/>
      <c r="CC201" s="132"/>
      <c r="CD201" s="132"/>
      <c r="CE201" s="132"/>
      <c r="CF201" s="132"/>
      <c r="CG201" s="132"/>
      <c r="CH201" s="132"/>
      <c r="CI201" s="132"/>
      <c r="CJ201" s="132"/>
      <c r="CK201" s="132"/>
      <c r="CL201" s="132"/>
      <c r="CM201" s="132"/>
      <c r="CN201" s="132"/>
    </row>
    <row r="202" spans="1:92" s="134" customFormat="1" ht="14.25" customHeight="1" x14ac:dyDescent="0.25">
      <c r="A202" s="268"/>
      <c r="B202" s="286"/>
      <c r="C202" s="292"/>
      <c r="D202" s="292"/>
      <c r="E202" s="292"/>
      <c r="F202" s="289"/>
      <c r="G202" s="293"/>
      <c r="H202" s="289"/>
      <c r="I202" s="299"/>
      <c r="J202" s="289"/>
      <c r="K202" s="300"/>
      <c r="L202" s="289"/>
      <c r="M202" s="296"/>
      <c r="N202" s="523"/>
      <c r="O202" s="523"/>
      <c r="P202" s="523"/>
      <c r="Q202" s="523"/>
      <c r="R202" s="523"/>
      <c r="S202" s="523"/>
      <c r="T202" s="523"/>
      <c r="U202" s="523"/>
      <c r="V202" s="523"/>
      <c r="W202" s="523"/>
      <c r="X202" s="523"/>
      <c r="Y202" s="523"/>
      <c r="Z202" s="523"/>
      <c r="AA202" s="523"/>
      <c r="AB202" s="523"/>
      <c r="AC202" s="523"/>
      <c r="AD202" s="523"/>
      <c r="AE202" s="523"/>
      <c r="AF202" s="523"/>
      <c r="AG202" s="523"/>
      <c r="AH202" s="523"/>
      <c r="AI202" s="523"/>
      <c r="AJ202" s="523"/>
      <c r="AK202" s="523"/>
      <c r="AL202" s="523"/>
      <c r="AM202" s="132"/>
      <c r="AN202" s="132"/>
      <c r="AO202" s="132"/>
      <c r="AP202" s="132"/>
      <c r="AQ202" s="132"/>
      <c r="AR202" s="132"/>
      <c r="AS202" s="132"/>
      <c r="AT202" s="132"/>
      <c r="AU202" s="132"/>
      <c r="AV202" s="132"/>
      <c r="AW202" s="132"/>
      <c r="AX202" s="132"/>
      <c r="AY202" s="132"/>
      <c r="AZ202" s="132"/>
      <c r="BA202" s="132"/>
      <c r="BB202" s="132"/>
      <c r="BC202" s="132"/>
      <c r="BD202" s="132"/>
      <c r="BE202" s="132"/>
      <c r="BF202" s="132"/>
      <c r="BG202" s="132"/>
      <c r="BH202" s="132"/>
      <c r="BI202" s="132"/>
      <c r="BJ202" s="132"/>
      <c r="BK202" s="132"/>
      <c r="BL202" s="132"/>
      <c r="BM202" s="132"/>
      <c r="BN202" s="132"/>
      <c r="BO202" s="132"/>
      <c r="BP202" s="132"/>
      <c r="BQ202" s="132"/>
      <c r="BR202" s="132"/>
      <c r="BS202" s="132"/>
      <c r="BT202" s="132"/>
      <c r="BU202" s="132"/>
      <c r="BV202" s="132"/>
      <c r="BW202" s="132"/>
      <c r="BX202" s="132"/>
      <c r="BY202" s="132"/>
      <c r="BZ202" s="132"/>
      <c r="CA202" s="132"/>
      <c r="CB202" s="132"/>
      <c r="CC202" s="132"/>
      <c r="CD202" s="132"/>
      <c r="CE202" s="132"/>
      <c r="CF202" s="132"/>
      <c r="CG202" s="132"/>
      <c r="CH202" s="132"/>
      <c r="CI202" s="132"/>
      <c r="CJ202" s="132"/>
      <c r="CK202" s="132"/>
      <c r="CL202" s="132"/>
      <c r="CM202" s="132"/>
      <c r="CN202" s="132"/>
    </row>
    <row r="203" spans="1:92" s="134" customFormat="1" ht="14.25" customHeight="1" thickBot="1" x14ac:dyDescent="0.3">
      <c r="A203" s="268">
        <v>79</v>
      </c>
      <c r="B203" s="301" t="s">
        <v>609</v>
      </c>
      <c r="C203" s="292"/>
      <c r="D203" s="292"/>
      <c r="E203" s="292"/>
      <c r="F203" s="287" t="s">
        <v>153</v>
      </c>
      <c r="G203" s="288">
        <f>ROUND(Drilling!Q110,2)</f>
        <v>0</v>
      </c>
      <c r="H203" s="289" t="s">
        <v>8</v>
      </c>
      <c r="I203" s="290" t="s">
        <v>154</v>
      </c>
      <c r="J203" s="287" t="str">
        <f>IF('TC 66-204 page 4'!U80&gt;0,'TC 66-204 page 4'!U80,"")</f>
        <v/>
      </c>
      <c r="K203" s="289" t="s">
        <v>155</v>
      </c>
      <c r="L203" s="287" t="s">
        <v>153</v>
      </c>
      <c r="M203" s="291" t="str">
        <f>IF(J203="","",G203*J203)</f>
        <v/>
      </c>
      <c r="N203" s="523"/>
      <c r="O203" s="523"/>
      <c r="P203" s="523"/>
      <c r="Q203" s="523"/>
      <c r="R203" s="523"/>
      <c r="S203" s="523"/>
      <c r="T203" s="523"/>
      <c r="U203" s="523"/>
      <c r="V203" s="523"/>
      <c r="W203" s="523"/>
      <c r="X203" s="523"/>
      <c r="Y203" s="523"/>
      <c r="Z203" s="523"/>
      <c r="AA203" s="523"/>
      <c r="AB203" s="523"/>
      <c r="AC203" s="523"/>
      <c r="AD203" s="523"/>
      <c r="AE203" s="523"/>
      <c r="AF203" s="523"/>
      <c r="AG203" s="523"/>
      <c r="AH203" s="523"/>
      <c r="AI203" s="523"/>
      <c r="AJ203" s="523"/>
      <c r="AK203" s="523"/>
      <c r="AL203" s="523"/>
      <c r="AM203" s="132"/>
      <c r="AN203" s="132"/>
      <c r="AO203" s="132"/>
      <c r="AP203" s="132"/>
      <c r="AQ203" s="132"/>
      <c r="AR203" s="132"/>
      <c r="AS203" s="132"/>
      <c r="AT203" s="132"/>
      <c r="AU203" s="132"/>
      <c r="AV203" s="132"/>
      <c r="AW203" s="132"/>
      <c r="AX203" s="132"/>
      <c r="AY203" s="132"/>
      <c r="AZ203" s="132"/>
      <c r="BA203" s="132"/>
      <c r="BB203" s="132"/>
      <c r="BC203" s="132"/>
      <c r="BD203" s="132"/>
      <c r="BE203" s="132"/>
      <c r="BF203" s="132"/>
      <c r="BG203" s="132"/>
      <c r="BH203" s="132"/>
      <c r="BI203" s="132"/>
      <c r="BJ203" s="132"/>
      <c r="BK203" s="132"/>
      <c r="BL203" s="132"/>
      <c r="BM203" s="132"/>
      <c r="BN203" s="132"/>
      <c r="BO203" s="132"/>
      <c r="BP203" s="132"/>
      <c r="BQ203" s="132"/>
      <c r="BR203" s="132"/>
      <c r="BS203" s="132"/>
      <c r="BT203" s="132"/>
      <c r="BU203" s="132"/>
      <c r="BV203" s="132"/>
      <c r="BW203" s="132"/>
      <c r="BX203" s="132"/>
      <c r="BY203" s="132"/>
      <c r="BZ203" s="132"/>
      <c r="CA203" s="132"/>
      <c r="CB203" s="132"/>
      <c r="CC203" s="132"/>
      <c r="CD203" s="132"/>
      <c r="CE203" s="132"/>
      <c r="CF203" s="132"/>
      <c r="CG203" s="132"/>
      <c r="CH203" s="132"/>
      <c r="CI203" s="132"/>
      <c r="CJ203" s="132"/>
      <c r="CK203" s="132"/>
      <c r="CL203" s="132"/>
      <c r="CM203" s="132"/>
      <c r="CN203" s="132"/>
    </row>
    <row r="204" spans="1:92" s="134" customFormat="1" ht="14.25" customHeight="1" x14ac:dyDescent="0.25">
      <c r="A204" s="268"/>
      <c r="B204" s="301"/>
      <c r="C204" s="292"/>
      <c r="D204" s="292"/>
      <c r="E204" s="292"/>
      <c r="F204" s="289"/>
      <c r="G204" s="293"/>
      <c r="H204" s="289"/>
      <c r="I204" s="290"/>
      <c r="J204" s="289"/>
      <c r="K204" s="289"/>
      <c r="L204" s="289"/>
      <c r="M204" s="296"/>
      <c r="N204" s="523"/>
      <c r="O204" s="523"/>
      <c r="P204" s="523"/>
      <c r="Q204" s="523"/>
      <c r="R204" s="523"/>
      <c r="S204" s="523"/>
      <c r="T204" s="523"/>
      <c r="U204" s="523"/>
      <c r="V204" s="523"/>
      <c r="W204" s="523"/>
      <c r="X204" s="523"/>
      <c r="Y204" s="523"/>
      <c r="Z204" s="523"/>
      <c r="AA204" s="523"/>
      <c r="AB204" s="523"/>
      <c r="AC204" s="523"/>
      <c r="AD204" s="523"/>
      <c r="AE204" s="523"/>
      <c r="AF204" s="523"/>
      <c r="AG204" s="523"/>
      <c r="AH204" s="523"/>
      <c r="AI204" s="523"/>
      <c r="AJ204" s="523"/>
      <c r="AK204" s="523"/>
      <c r="AL204" s="523"/>
      <c r="AM204" s="132"/>
      <c r="AN204" s="132"/>
      <c r="AO204" s="132"/>
      <c r="AP204" s="132"/>
      <c r="AQ204" s="132"/>
      <c r="AR204" s="132"/>
      <c r="AS204" s="132"/>
      <c r="AT204" s="132"/>
      <c r="AU204" s="132"/>
      <c r="AV204" s="132"/>
      <c r="AW204" s="132"/>
      <c r="AX204" s="132"/>
      <c r="AY204" s="132"/>
      <c r="AZ204" s="132"/>
      <c r="BA204" s="132"/>
      <c r="BB204" s="132"/>
      <c r="BC204" s="132"/>
      <c r="BD204" s="132"/>
      <c r="BE204" s="132"/>
      <c r="BF204" s="132"/>
      <c r="BG204" s="132"/>
      <c r="BH204" s="132"/>
      <c r="BI204" s="132"/>
      <c r="BJ204" s="132"/>
      <c r="BK204" s="132"/>
      <c r="BL204" s="132"/>
      <c r="BM204" s="132"/>
      <c r="BN204" s="132"/>
      <c r="BO204" s="132"/>
      <c r="BP204" s="132"/>
      <c r="BQ204" s="132"/>
      <c r="BR204" s="132"/>
      <c r="BS204" s="132"/>
      <c r="BT204" s="132"/>
      <c r="BU204" s="132"/>
      <c r="BV204" s="132"/>
      <c r="BW204" s="132"/>
      <c r="BX204" s="132"/>
      <c r="BY204" s="132"/>
      <c r="BZ204" s="132"/>
      <c r="CA204" s="132"/>
      <c r="CB204" s="132"/>
      <c r="CC204" s="132"/>
      <c r="CD204" s="132"/>
      <c r="CE204" s="132"/>
      <c r="CF204" s="132"/>
      <c r="CG204" s="132"/>
      <c r="CH204" s="132"/>
      <c r="CI204" s="132"/>
      <c r="CJ204" s="132"/>
      <c r="CK204" s="132"/>
      <c r="CL204" s="132"/>
      <c r="CM204" s="132"/>
      <c r="CN204" s="132"/>
    </row>
    <row r="205" spans="1:92" s="134" customFormat="1" ht="14.25" customHeight="1" thickBot="1" x14ac:dyDescent="0.3">
      <c r="A205" s="268">
        <v>80</v>
      </c>
      <c r="B205" s="301" t="s">
        <v>610</v>
      </c>
      <c r="C205" s="292"/>
      <c r="D205" s="292"/>
      <c r="E205" s="292"/>
      <c r="F205" s="287" t="s">
        <v>153</v>
      </c>
      <c r="G205" s="288">
        <f>ROUND(Drilling!Q111,2)</f>
        <v>0</v>
      </c>
      <c r="H205" s="289" t="s">
        <v>8</v>
      </c>
      <c r="I205" s="290" t="s">
        <v>154</v>
      </c>
      <c r="J205" s="287" t="str">
        <f>IF('TC 66-204 page 4'!U82&gt;0,'TC 66-204 page 4'!U82,"")</f>
        <v/>
      </c>
      <c r="K205" s="289" t="s">
        <v>155</v>
      </c>
      <c r="L205" s="287" t="s">
        <v>153</v>
      </c>
      <c r="M205" s="291" t="str">
        <f>IF(J205="","",G205*J205)</f>
        <v/>
      </c>
      <c r="N205" s="523"/>
      <c r="O205" s="523"/>
      <c r="P205" s="523"/>
      <c r="Q205" s="523"/>
      <c r="R205" s="523"/>
      <c r="S205" s="523"/>
      <c r="T205" s="523"/>
      <c r="U205" s="523"/>
      <c r="V205" s="523"/>
      <c r="W205" s="523"/>
      <c r="X205" s="523"/>
      <c r="Y205" s="523"/>
      <c r="Z205" s="523"/>
      <c r="AA205" s="523"/>
      <c r="AB205" s="523"/>
      <c r="AC205" s="523"/>
      <c r="AD205" s="523"/>
      <c r="AE205" s="523"/>
      <c r="AF205" s="523"/>
      <c r="AG205" s="523"/>
      <c r="AH205" s="523"/>
      <c r="AI205" s="523"/>
      <c r="AJ205" s="523"/>
      <c r="AK205" s="523"/>
      <c r="AL205" s="523"/>
      <c r="AM205" s="132"/>
      <c r="AN205" s="132"/>
      <c r="AO205" s="132"/>
      <c r="AP205" s="132"/>
      <c r="AQ205" s="132"/>
      <c r="AR205" s="132"/>
      <c r="AS205" s="132"/>
      <c r="AT205" s="132"/>
      <c r="AU205" s="132"/>
      <c r="AV205" s="132"/>
      <c r="AW205" s="132"/>
      <c r="AX205" s="132"/>
      <c r="AY205" s="132"/>
      <c r="AZ205" s="132"/>
      <c r="BA205" s="132"/>
      <c r="BB205" s="132"/>
      <c r="BC205" s="132"/>
      <c r="BD205" s="132"/>
      <c r="BE205" s="132"/>
      <c r="BF205" s="132"/>
      <c r="BG205" s="132"/>
      <c r="BH205" s="132"/>
      <c r="BI205" s="132"/>
      <c r="BJ205" s="132"/>
      <c r="BK205" s="132"/>
      <c r="BL205" s="132"/>
      <c r="BM205" s="132"/>
      <c r="BN205" s="132"/>
      <c r="BO205" s="132"/>
      <c r="BP205" s="132"/>
      <c r="BQ205" s="132"/>
      <c r="BR205" s="132"/>
      <c r="BS205" s="132"/>
      <c r="BT205" s="132"/>
      <c r="BU205" s="132"/>
      <c r="BV205" s="132"/>
      <c r="BW205" s="132"/>
      <c r="BX205" s="132"/>
      <c r="BY205" s="132"/>
      <c r="BZ205" s="132"/>
      <c r="CA205" s="132"/>
      <c r="CB205" s="132"/>
      <c r="CC205" s="132"/>
      <c r="CD205" s="132"/>
      <c r="CE205" s="132"/>
      <c r="CF205" s="132"/>
      <c r="CG205" s="132"/>
      <c r="CH205" s="132"/>
      <c r="CI205" s="132"/>
      <c r="CJ205" s="132"/>
      <c r="CK205" s="132"/>
      <c r="CL205" s="132"/>
      <c r="CM205" s="132"/>
      <c r="CN205" s="132"/>
    </row>
    <row r="206" spans="1:92" s="134" customFormat="1" ht="14.25" customHeight="1" x14ac:dyDescent="0.25">
      <c r="A206" s="268"/>
      <c r="B206" s="301"/>
      <c r="C206" s="292"/>
      <c r="D206" s="292"/>
      <c r="E206" s="292"/>
      <c r="F206" s="289"/>
      <c r="G206" s="293"/>
      <c r="H206" s="289"/>
      <c r="I206" s="290"/>
      <c r="J206" s="289"/>
      <c r="K206" s="289"/>
      <c r="L206" s="289"/>
      <c r="M206" s="296"/>
      <c r="N206" s="523"/>
      <c r="O206" s="523"/>
      <c r="P206" s="523"/>
      <c r="Q206" s="523"/>
      <c r="R206" s="523"/>
      <c r="S206" s="523"/>
      <c r="T206" s="523"/>
      <c r="U206" s="523"/>
      <c r="V206" s="523"/>
      <c r="W206" s="523"/>
      <c r="X206" s="523"/>
      <c r="Y206" s="523"/>
      <c r="Z206" s="523"/>
      <c r="AA206" s="523"/>
      <c r="AB206" s="523"/>
      <c r="AC206" s="523"/>
      <c r="AD206" s="523"/>
      <c r="AE206" s="523"/>
      <c r="AF206" s="523"/>
      <c r="AG206" s="523"/>
      <c r="AH206" s="523"/>
      <c r="AI206" s="523"/>
      <c r="AJ206" s="523"/>
      <c r="AK206" s="523"/>
      <c r="AL206" s="523"/>
      <c r="AM206" s="132"/>
      <c r="AN206" s="132"/>
      <c r="AO206" s="132"/>
      <c r="AP206" s="132"/>
      <c r="AQ206" s="132"/>
      <c r="AR206" s="132"/>
      <c r="AS206" s="132"/>
      <c r="AT206" s="132"/>
      <c r="AU206" s="132"/>
      <c r="AV206" s="132"/>
      <c r="AW206" s="132"/>
      <c r="AX206" s="132"/>
      <c r="AY206" s="132"/>
      <c r="AZ206" s="132"/>
      <c r="BA206" s="132"/>
      <c r="BB206" s="132"/>
      <c r="BC206" s="132"/>
      <c r="BD206" s="132"/>
      <c r="BE206" s="132"/>
      <c r="BF206" s="132"/>
      <c r="BG206" s="132"/>
      <c r="BH206" s="132"/>
      <c r="BI206" s="132"/>
      <c r="BJ206" s="132"/>
      <c r="BK206" s="132"/>
      <c r="BL206" s="132"/>
      <c r="BM206" s="132"/>
      <c r="BN206" s="132"/>
      <c r="BO206" s="132"/>
      <c r="BP206" s="132"/>
      <c r="BQ206" s="132"/>
      <c r="BR206" s="132"/>
      <c r="BS206" s="132"/>
      <c r="BT206" s="132"/>
      <c r="BU206" s="132"/>
      <c r="BV206" s="132"/>
      <c r="BW206" s="132"/>
      <c r="BX206" s="132"/>
      <c r="BY206" s="132"/>
      <c r="BZ206" s="132"/>
      <c r="CA206" s="132"/>
      <c r="CB206" s="132"/>
      <c r="CC206" s="132"/>
      <c r="CD206" s="132"/>
      <c r="CE206" s="132"/>
      <c r="CF206" s="132"/>
      <c r="CG206" s="132"/>
      <c r="CH206" s="132"/>
      <c r="CI206" s="132"/>
      <c r="CJ206" s="132"/>
      <c r="CK206" s="132"/>
      <c r="CL206" s="132"/>
      <c r="CM206" s="132"/>
      <c r="CN206" s="132"/>
    </row>
    <row r="207" spans="1:92" s="134" customFormat="1" ht="14.25" customHeight="1" thickBot="1" x14ac:dyDescent="0.3">
      <c r="A207" s="268">
        <v>81</v>
      </c>
      <c r="B207" s="301" t="s">
        <v>611</v>
      </c>
      <c r="C207" s="292"/>
      <c r="D207" s="292"/>
      <c r="E207" s="292"/>
      <c r="F207" s="287" t="s">
        <v>153</v>
      </c>
      <c r="G207" s="288">
        <f>ROUND(Drilling!Q112,2)</f>
        <v>0</v>
      </c>
      <c r="H207" s="289" t="s">
        <v>8</v>
      </c>
      <c r="I207" s="290" t="s">
        <v>154</v>
      </c>
      <c r="J207" s="287" t="str">
        <f>IF('TC 66-204 page 4'!U84&gt;0,'TC 66-204 page 4'!U84,"")</f>
        <v/>
      </c>
      <c r="K207" s="289" t="s">
        <v>155</v>
      </c>
      <c r="L207" s="287" t="s">
        <v>153</v>
      </c>
      <c r="M207" s="291" t="str">
        <f>IF(J207="","",G207*J207)</f>
        <v/>
      </c>
      <c r="N207" s="523"/>
      <c r="O207" s="523"/>
      <c r="P207" s="523"/>
      <c r="Q207" s="523"/>
      <c r="R207" s="523"/>
      <c r="S207" s="523"/>
      <c r="T207" s="523"/>
      <c r="U207" s="523"/>
      <c r="V207" s="523"/>
      <c r="W207" s="523"/>
      <c r="X207" s="523"/>
      <c r="Y207" s="523"/>
      <c r="Z207" s="523"/>
      <c r="AA207" s="523"/>
      <c r="AB207" s="523"/>
      <c r="AC207" s="523"/>
      <c r="AD207" s="523"/>
      <c r="AE207" s="523"/>
      <c r="AF207" s="523"/>
      <c r="AG207" s="523"/>
      <c r="AH207" s="523"/>
      <c r="AI207" s="523"/>
      <c r="AJ207" s="523"/>
      <c r="AK207" s="523"/>
      <c r="AL207" s="523"/>
      <c r="AM207" s="132"/>
      <c r="AN207" s="132"/>
      <c r="AO207" s="132"/>
      <c r="AP207" s="132"/>
      <c r="AQ207" s="132"/>
      <c r="AR207" s="132"/>
      <c r="AS207" s="132"/>
      <c r="AT207" s="132"/>
      <c r="AU207" s="132"/>
      <c r="AV207" s="132"/>
      <c r="AW207" s="132"/>
      <c r="AX207" s="132"/>
      <c r="AY207" s="132"/>
      <c r="AZ207" s="132"/>
      <c r="BA207" s="132"/>
      <c r="BB207" s="132"/>
      <c r="BC207" s="132"/>
      <c r="BD207" s="132"/>
      <c r="BE207" s="132"/>
      <c r="BF207" s="132"/>
      <c r="BG207" s="132"/>
      <c r="BH207" s="132"/>
      <c r="BI207" s="132"/>
      <c r="BJ207" s="132"/>
      <c r="BK207" s="132"/>
      <c r="BL207" s="132"/>
      <c r="BM207" s="132"/>
      <c r="BN207" s="132"/>
      <c r="BO207" s="132"/>
      <c r="BP207" s="132"/>
      <c r="BQ207" s="132"/>
      <c r="BR207" s="132"/>
      <c r="BS207" s="132"/>
      <c r="BT207" s="132"/>
      <c r="BU207" s="132"/>
      <c r="BV207" s="132"/>
      <c r="BW207" s="132"/>
      <c r="BX207" s="132"/>
      <c r="BY207" s="132"/>
      <c r="BZ207" s="132"/>
      <c r="CA207" s="132"/>
      <c r="CB207" s="132"/>
      <c r="CC207" s="132"/>
      <c r="CD207" s="132"/>
      <c r="CE207" s="132"/>
      <c r="CF207" s="132"/>
      <c r="CG207" s="132"/>
      <c r="CH207" s="132"/>
      <c r="CI207" s="132"/>
      <c r="CJ207" s="132"/>
      <c r="CK207" s="132"/>
      <c r="CL207" s="132"/>
      <c r="CM207" s="132"/>
      <c r="CN207" s="132"/>
    </row>
    <row r="208" spans="1:92" x14ac:dyDescent="0.2">
      <c r="B208" s="271"/>
      <c r="C208" s="271"/>
      <c r="D208" s="271"/>
      <c r="E208" s="271"/>
      <c r="F208" s="272"/>
      <c r="G208" s="272"/>
      <c r="H208" s="271"/>
      <c r="I208" s="266"/>
      <c r="J208" s="272"/>
      <c r="K208" s="272"/>
      <c r="L208" s="271"/>
      <c r="M208" s="272"/>
      <c r="AR208" s="74"/>
      <c r="AS208" s="74"/>
      <c r="AT208" s="74"/>
      <c r="AU208" s="74"/>
      <c r="AV208" s="74"/>
      <c r="AW208" s="74"/>
      <c r="AX208" s="74"/>
      <c r="AY208" s="74"/>
      <c r="AZ208" s="74"/>
      <c r="BA208" s="74"/>
      <c r="BB208" s="74"/>
      <c r="BC208" s="74"/>
      <c r="BD208" s="74"/>
      <c r="BE208" s="74"/>
      <c r="BF208" s="74"/>
      <c r="BG208" s="74"/>
      <c r="BH208" s="74"/>
      <c r="BI208" s="74"/>
      <c r="BJ208" s="74"/>
      <c r="BK208" s="74"/>
      <c r="BL208" s="74"/>
      <c r="BM208" s="74"/>
      <c r="BN208" s="74"/>
      <c r="BO208" s="74"/>
      <c r="BP208" s="74"/>
      <c r="BQ208" s="74"/>
      <c r="BR208" s="74"/>
      <c r="BS208" s="74"/>
      <c r="BT208" s="74"/>
      <c r="BU208" s="74"/>
      <c r="BV208" s="74"/>
      <c r="BW208" s="74"/>
      <c r="BX208" s="74"/>
      <c r="BY208" s="74"/>
      <c r="BZ208" s="74"/>
      <c r="CA208" s="74"/>
      <c r="CB208" s="74"/>
      <c r="CC208" s="74"/>
      <c r="CD208" s="74"/>
      <c r="CE208" s="74"/>
      <c r="CF208" s="74"/>
      <c r="CG208" s="74"/>
      <c r="CH208" s="74"/>
      <c r="CI208" s="74"/>
      <c r="CJ208" s="74"/>
      <c r="CK208" s="74"/>
      <c r="CL208" s="74"/>
      <c r="CM208" s="74"/>
      <c r="CN208" s="74"/>
    </row>
    <row r="209" spans="1:92" s="134" customFormat="1" ht="14.1" customHeight="1" thickBot="1" x14ac:dyDescent="0.3">
      <c r="A209" s="268">
        <v>82</v>
      </c>
      <c r="B209" s="322" t="s">
        <v>612</v>
      </c>
      <c r="C209" s="322"/>
      <c r="D209" s="322"/>
      <c r="E209" s="292"/>
      <c r="F209" s="287" t="s">
        <v>153</v>
      </c>
      <c r="G209" s="288">
        <f>ROUND(Testing!S51,2)</f>
        <v>0</v>
      </c>
      <c r="H209" s="289" t="s">
        <v>156</v>
      </c>
      <c r="I209" s="290" t="s">
        <v>154</v>
      </c>
      <c r="J209" s="287" t="str">
        <f>IF('TC 66-204 page 4'!U86&gt;0,'TC 66-204 page 4'!U86,"")</f>
        <v/>
      </c>
      <c r="K209" s="289" t="s">
        <v>155</v>
      </c>
      <c r="L209" s="287" t="s">
        <v>153</v>
      </c>
      <c r="M209" s="291" t="str">
        <f>IF(J209="","",G209*J209)</f>
        <v/>
      </c>
      <c r="N209" s="523"/>
      <c r="O209" s="523"/>
      <c r="P209" s="523"/>
      <c r="Q209" s="523"/>
      <c r="R209" s="523"/>
      <c r="S209" s="523"/>
      <c r="T209" s="523"/>
      <c r="U209" s="523"/>
      <c r="V209" s="523"/>
      <c r="W209" s="523"/>
      <c r="X209" s="523"/>
      <c r="Y209" s="523"/>
      <c r="Z209" s="523"/>
      <c r="AA209" s="523"/>
      <c r="AB209" s="523"/>
      <c r="AC209" s="523"/>
      <c r="AD209" s="523"/>
      <c r="AE209" s="523"/>
      <c r="AF209" s="523"/>
      <c r="AG209" s="523"/>
      <c r="AH209" s="523"/>
      <c r="AI209" s="523"/>
      <c r="AJ209" s="523"/>
      <c r="AK209" s="523"/>
      <c r="AL209" s="523"/>
      <c r="AM209" s="132"/>
      <c r="AN209" s="132"/>
      <c r="AO209" s="132"/>
      <c r="AP209" s="132"/>
      <c r="AQ209" s="132"/>
      <c r="AR209" s="132"/>
      <c r="AS209" s="132"/>
      <c r="AT209" s="132"/>
      <c r="AU209" s="132"/>
      <c r="AV209" s="132"/>
      <c r="AW209" s="132"/>
      <c r="AX209" s="132"/>
      <c r="AY209" s="132"/>
      <c r="AZ209" s="132"/>
      <c r="BA209" s="132"/>
      <c r="BB209" s="132"/>
      <c r="BC209" s="132"/>
      <c r="BD209" s="132"/>
      <c r="BE209" s="132"/>
      <c r="BF209" s="132"/>
      <c r="BG209" s="132"/>
      <c r="BH209" s="132"/>
      <c r="BI209" s="132"/>
      <c r="BJ209" s="132"/>
      <c r="BK209" s="132"/>
      <c r="BL209" s="132"/>
      <c r="BM209" s="132"/>
      <c r="BN209" s="132"/>
      <c r="BO209" s="132"/>
      <c r="BP209" s="132"/>
      <c r="BQ209" s="132"/>
      <c r="BR209" s="132"/>
      <c r="BS209" s="132"/>
      <c r="BT209" s="132"/>
      <c r="BU209" s="132"/>
      <c r="BV209" s="132"/>
      <c r="BW209" s="132"/>
      <c r="BX209" s="132"/>
      <c r="BY209" s="132"/>
      <c r="BZ209" s="132"/>
      <c r="CA209" s="132"/>
      <c r="CB209" s="132"/>
      <c r="CC209" s="132"/>
      <c r="CD209" s="132"/>
      <c r="CE209" s="132"/>
      <c r="CF209" s="132"/>
      <c r="CG209" s="132"/>
      <c r="CH209" s="132"/>
      <c r="CI209" s="132"/>
      <c r="CJ209" s="132"/>
      <c r="CK209" s="132"/>
      <c r="CL209" s="132"/>
      <c r="CM209" s="132"/>
      <c r="CN209" s="132"/>
    </row>
    <row r="210" spans="1:92" s="134" customFormat="1" ht="14.1" customHeight="1" x14ac:dyDescent="0.25">
      <c r="A210" s="268"/>
      <c r="B210" s="322"/>
      <c r="C210" s="322"/>
      <c r="D210" s="322"/>
      <c r="E210" s="292"/>
      <c r="F210" s="289"/>
      <c r="G210" s="293"/>
      <c r="H210" s="289"/>
      <c r="I210" s="290"/>
      <c r="J210" s="289"/>
      <c r="K210" s="289"/>
      <c r="L210" s="289"/>
      <c r="M210" s="296"/>
      <c r="N210" s="523"/>
      <c r="O210" s="523"/>
      <c r="P210" s="523"/>
      <c r="Q210" s="523"/>
      <c r="R210" s="523"/>
      <c r="S210" s="523"/>
      <c r="T210" s="523"/>
      <c r="U210" s="523"/>
      <c r="V210" s="523"/>
      <c r="W210" s="523"/>
      <c r="X210" s="523"/>
      <c r="Y210" s="523"/>
      <c r="Z210" s="523"/>
      <c r="AA210" s="523"/>
      <c r="AB210" s="523"/>
      <c r="AC210" s="523"/>
      <c r="AD210" s="523"/>
      <c r="AE210" s="523"/>
      <c r="AF210" s="523"/>
      <c r="AG210" s="523"/>
      <c r="AH210" s="523"/>
      <c r="AI210" s="523"/>
      <c r="AJ210" s="523"/>
      <c r="AK210" s="523"/>
      <c r="AL210" s="523"/>
      <c r="AM210" s="132"/>
      <c r="AN210" s="132"/>
      <c r="AO210" s="132"/>
      <c r="AP210" s="132"/>
      <c r="AQ210" s="132"/>
      <c r="AR210" s="132"/>
      <c r="AS210" s="132"/>
      <c r="AT210" s="132"/>
      <c r="AU210" s="132"/>
      <c r="AV210" s="132"/>
      <c r="AW210" s="132"/>
      <c r="AX210" s="132"/>
      <c r="AY210" s="132"/>
      <c r="AZ210" s="132"/>
      <c r="BA210" s="132"/>
      <c r="BB210" s="132"/>
      <c r="BC210" s="132"/>
      <c r="BD210" s="132"/>
      <c r="BE210" s="132"/>
      <c r="BF210" s="132"/>
      <c r="BG210" s="132"/>
      <c r="BH210" s="132"/>
      <c r="BI210" s="132"/>
      <c r="BJ210" s="132"/>
      <c r="BK210" s="132"/>
      <c r="BL210" s="132"/>
      <c r="BM210" s="132"/>
      <c r="BN210" s="132"/>
      <c r="BO210" s="132"/>
      <c r="BP210" s="132"/>
      <c r="BQ210" s="132"/>
      <c r="BR210" s="132"/>
      <c r="BS210" s="132"/>
      <c r="BT210" s="132"/>
      <c r="BU210" s="132"/>
      <c r="BV210" s="132"/>
      <c r="BW210" s="132"/>
      <c r="BX210" s="132"/>
      <c r="BY210" s="132"/>
      <c r="BZ210" s="132"/>
      <c r="CA210" s="132"/>
      <c r="CB210" s="132"/>
      <c r="CC210" s="132"/>
      <c r="CD210" s="132"/>
      <c r="CE210" s="132"/>
      <c r="CF210" s="132"/>
      <c r="CG210" s="132"/>
      <c r="CH210" s="132"/>
      <c r="CI210" s="132"/>
      <c r="CJ210" s="132"/>
      <c r="CK210" s="132"/>
      <c r="CL210" s="132"/>
      <c r="CM210" s="132"/>
      <c r="CN210" s="132"/>
    </row>
    <row r="211" spans="1:92" s="134" customFormat="1" ht="14.1" customHeight="1" thickBot="1" x14ac:dyDescent="0.3">
      <c r="A211" s="139">
        <v>83</v>
      </c>
      <c r="B211" s="137" t="s">
        <v>613</v>
      </c>
      <c r="C211" s="181"/>
      <c r="D211" s="181"/>
      <c r="E211" s="181"/>
      <c r="F211" s="287" t="s">
        <v>153</v>
      </c>
      <c r="G211" s="288">
        <f>ROUND(Testing!J278,2)</f>
        <v>0</v>
      </c>
      <c r="H211" s="289" t="s">
        <v>61</v>
      </c>
      <c r="I211" s="289" t="s">
        <v>154</v>
      </c>
      <c r="J211" s="287" t="str">
        <f>IF('TC 66-204 page 5 Add. Items'!D28&gt;0,'TC 66-204 page 5 Add. Items'!D28,"")</f>
        <v/>
      </c>
      <c r="K211" s="289" t="s">
        <v>155</v>
      </c>
      <c r="L211" s="287" t="s">
        <v>153</v>
      </c>
      <c r="M211" s="291" t="str">
        <f>IF(J211="","",G211*J211)</f>
        <v/>
      </c>
      <c r="N211" s="523"/>
      <c r="O211" s="448"/>
      <c r="P211" s="530"/>
      <c r="Q211" s="448"/>
      <c r="R211" s="448"/>
      <c r="S211" s="448"/>
      <c r="T211" s="523"/>
      <c r="U211" s="531"/>
      <c r="V211" s="532"/>
      <c r="W211" s="533"/>
      <c r="X211" s="531"/>
      <c r="Y211" s="531"/>
      <c r="Z211" s="531"/>
      <c r="AA211" s="531"/>
      <c r="AB211" s="534"/>
      <c r="AC211" s="523"/>
      <c r="AD211" s="523"/>
      <c r="AE211" s="523"/>
      <c r="AF211" s="523"/>
      <c r="AG211" s="523"/>
      <c r="AH211" s="523"/>
      <c r="AI211" s="523"/>
      <c r="AJ211" s="523"/>
      <c r="AK211" s="523"/>
      <c r="AL211" s="523"/>
      <c r="AM211" s="132"/>
      <c r="AN211" s="132"/>
      <c r="AO211" s="132"/>
      <c r="AP211" s="132"/>
      <c r="AQ211" s="132"/>
      <c r="AR211" s="132"/>
      <c r="AS211" s="132"/>
      <c r="AT211" s="132"/>
      <c r="AU211" s="132"/>
      <c r="AV211" s="132"/>
      <c r="AW211" s="132"/>
      <c r="AX211" s="132"/>
      <c r="AY211" s="132"/>
      <c r="AZ211" s="132"/>
      <c r="BA211" s="132"/>
      <c r="BB211" s="132"/>
      <c r="BC211" s="132"/>
      <c r="BD211" s="132"/>
      <c r="BE211" s="132"/>
      <c r="BF211" s="132"/>
      <c r="BG211" s="132"/>
      <c r="BH211" s="132"/>
      <c r="BI211" s="132"/>
      <c r="BJ211" s="132"/>
      <c r="BK211" s="132"/>
      <c r="BL211" s="132"/>
      <c r="BM211" s="132"/>
      <c r="BN211" s="132"/>
      <c r="BO211" s="132"/>
      <c r="BP211" s="132"/>
      <c r="BQ211" s="132"/>
      <c r="BR211" s="132"/>
      <c r="BS211" s="132"/>
      <c r="BT211" s="132"/>
      <c r="BU211" s="132"/>
      <c r="BV211" s="132"/>
      <c r="BW211" s="132"/>
      <c r="BX211" s="132"/>
      <c r="BY211" s="132"/>
      <c r="BZ211" s="132"/>
      <c r="CA211" s="132"/>
      <c r="CB211" s="132"/>
      <c r="CC211" s="132"/>
      <c r="CD211" s="132"/>
      <c r="CE211" s="132"/>
      <c r="CF211" s="132"/>
      <c r="CG211" s="132"/>
      <c r="CH211" s="132"/>
      <c r="CI211" s="132"/>
      <c r="CJ211" s="132"/>
      <c r="CK211" s="132"/>
      <c r="CL211" s="132"/>
      <c r="CM211" s="132"/>
      <c r="CN211" s="132"/>
    </row>
    <row r="212" spans="1:92" s="134" customFormat="1" ht="14.1" customHeight="1" x14ac:dyDescent="0.25">
      <c r="A212" s="139"/>
      <c r="B212" s="137" t="s">
        <v>614</v>
      </c>
      <c r="C212" s="181"/>
      <c r="D212" s="181"/>
      <c r="E212" s="181"/>
      <c r="F212" s="289"/>
      <c r="G212" s="293"/>
      <c r="H212" s="289"/>
      <c r="I212" s="300"/>
      <c r="J212" s="289"/>
      <c r="K212" s="300"/>
      <c r="L212" s="289"/>
      <c r="M212" s="296"/>
      <c r="N212" s="523"/>
      <c r="O212" s="448"/>
      <c r="P212" s="530"/>
      <c r="Q212" s="448"/>
      <c r="R212" s="448"/>
      <c r="S212" s="448"/>
      <c r="T212" s="523"/>
      <c r="U212" s="531"/>
      <c r="V212" s="532"/>
      <c r="W212" s="533"/>
      <c r="X212" s="531"/>
      <c r="Y212" s="531"/>
      <c r="Z212" s="531"/>
      <c r="AA212" s="531"/>
      <c r="AB212" s="534"/>
      <c r="AC212" s="523"/>
      <c r="AD212" s="523"/>
      <c r="AE212" s="523"/>
      <c r="AF212" s="523"/>
      <c r="AG212" s="523"/>
      <c r="AH212" s="523"/>
      <c r="AI212" s="523"/>
      <c r="AJ212" s="523"/>
      <c r="AK212" s="523"/>
      <c r="AL212" s="523"/>
      <c r="AM212" s="132"/>
      <c r="AN212" s="132"/>
      <c r="AO212" s="132"/>
      <c r="AP212" s="132"/>
      <c r="AQ212" s="132"/>
      <c r="AR212" s="132"/>
      <c r="AS212" s="132"/>
      <c r="AT212" s="132"/>
      <c r="AU212" s="132"/>
      <c r="AV212" s="132"/>
      <c r="AW212" s="132"/>
      <c r="AX212" s="132"/>
      <c r="AY212" s="132"/>
      <c r="AZ212" s="132"/>
      <c r="BA212" s="132"/>
      <c r="BB212" s="132"/>
      <c r="BC212" s="132"/>
      <c r="BD212" s="132"/>
      <c r="BE212" s="132"/>
      <c r="BF212" s="132"/>
      <c r="BG212" s="132"/>
      <c r="BH212" s="132"/>
      <c r="BI212" s="132"/>
      <c r="BJ212" s="132"/>
      <c r="BK212" s="132"/>
      <c r="BL212" s="132"/>
      <c r="BM212" s="132"/>
      <c r="BN212" s="132"/>
      <c r="BO212" s="132"/>
      <c r="BP212" s="132"/>
      <c r="BQ212" s="132"/>
      <c r="BR212" s="132"/>
      <c r="BS212" s="132"/>
      <c r="BT212" s="132"/>
      <c r="BU212" s="132"/>
      <c r="BV212" s="132"/>
      <c r="BW212" s="132"/>
      <c r="BX212" s="132"/>
      <c r="BY212" s="132"/>
      <c r="BZ212" s="132"/>
      <c r="CA212" s="132"/>
      <c r="CB212" s="132"/>
      <c r="CC212" s="132"/>
      <c r="CD212" s="132"/>
      <c r="CE212" s="132"/>
      <c r="CF212" s="132"/>
      <c r="CG212" s="132"/>
      <c r="CH212" s="132"/>
      <c r="CI212" s="132"/>
      <c r="CJ212" s="132"/>
      <c r="CK212" s="132"/>
      <c r="CL212" s="132"/>
      <c r="CM212" s="132"/>
      <c r="CN212" s="132"/>
    </row>
    <row r="213" spans="1:92" s="134" customFormat="1" ht="14.1" customHeight="1" x14ac:dyDescent="0.25">
      <c r="A213" s="139"/>
      <c r="B213" s="137"/>
      <c r="C213" s="181"/>
      <c r="D213" s="181"/>
      <c r="E213" s="181"/>
      <c r="F213" s="289"/>
      <c r="G213" s="293"/>
      <c r="H213" s="289"/>
      <c r="I213" s="289"/>
      <c r="J213" s="289"/>
      <c r="K213" s="289"/>
      <c r="L213" s="289"/>
      <c r="M213" s="296"/>
      <c r="N213" s="523"/>
      <c r="O213" s="448"/>
      <c r="P213" s="530"/>
      <c r="Q213" s="448"/>
      <c r="R213" s="448"/>
      <c r="S213" s="448"/>
      <c r="T213" s="523"/>
      <c r="U213" s="531"/>
      <c r="V213" s="532"/>
      <c r="W213" s="533"/>
      <c r="X213" s="531"/>
      <c r="Y213" s="531"/>
      <c r="Z213" s="531"/>
      <c r="AA213" s="531"/>
      <c r="AB213" s="534"/>
      <c r="AC213" s="523"/>
      <c r="AD213" s="523"/>
      <c r="AE213" s="523"/>
      <c r="AF213" s="523"/>
      <c r="AG213" s="523"/>
      <c r="AH213" s="523"/>
      <c r="AI213" s="523"/>
      <c r="AJ213" s="523"/>
      <c r="AK213" s="523"/>
      <c r="AL213" s="523"/>
      <c r="AM213" s="132"/>
      <c r="AN213" s="132"/>
      <c r="AO213" s="132"/>
      <c r="AP213" s="132"/>
      <c r="AQ213" s="132"/>
      <c r="AR213" s="132"/>
      <c r="AS213" s="132"/>
      <c r="AT213" s="132"/>
      <c r="AU213" s="132"/>
      <c r="AV213" s="132"/>
      <c r="AW213" s="132"/>
      <c r="AX213" s="132"/>
      <c r="AY213" s="132"/>
      <c r="AZ213" s="132"/>
      <c r="BA213" s="132"/>
      <c r="BB213" s="132"/>
      <c r="BC213" s="132"/>
      <c r="BD213" s="132"/>
      <c r="BE213" s="132"/>
      <c r="BF213" s="132"/>
      <c r="BG213" s="132"/>
      <c r="BH213" s="132"/>
      <c r="BI213" s="132"/>
      <c r="BJ213" s="132"/>
      <c r="BK213" s="132"/>
      <c r="BL213" s="132"/>
      <c r="BM213" s="132"/>
      <c r="BN213" s="132"/>
      <c r="BO213" s="132"/>
      <c r="BP213" s="132"/>
      <c r="BQ213" s="132"/>
      <c r="BR213" s="132"/>
      <c r="BS213" s="132"/>
      <c r="BT213" s="132"/>
      <c r="BU213" s="132"/>
      <c r="BV213" s="132"/>
      <c r="BW213" s="132"/>
      <c r="BX213" s="132"/>
      <c r="BY213" s="132"/>
      <c r="BZ213" s="132"/>
      <c r="CA213" s="132"/>
      <c r="CB213" s="132"/>
      <c r="CC213" s="132"/>
      <c r="CD213" s="132"/>
      <c r="CE213" s="132"/>
      <c r="CF213" s="132"/>
      <c r="CG213" s="132"/>
      <c r="CH213" s="132"/>
      <c r="CI213" s="132"/>
      <c r="CJ213" s="132"/>
      <c r="CK213" s="132"/>
      <c r="CL213" s="132"/>
      <c r="CM213" s="132"/>
      <c r="CN213" s="132"/>
    </row>
    <row r="214" spans="1:92" s="134" customFormat="1" ht="14.1" customHeight="1" thickBot="1" x14ac:dyDescent="0.3">
      <c r="A214" s="181">
        <v>84</v>
      </c>
      <c r="B214" s="379" t="s">
        <v>615</v>
      </c>
      <c r="C214" s="181"/>
      <c r="D214" s="181"/>
      <c r="E214" s="181"/>
      <c r="F214" s="287" t="s">
        <v>153</v>
      </c>
      <c r="G214" s="288">
        <f>ROUND(Testing!J288,2)</f>
        <v>0</v>
      </c>
      <c r="H214" s="289" t="s">
        <v>61</v>
      </c>
      <c r="I214" s="289" t="s">
        <v>154</v>
      </c>
      <c r="J214" s="287" t="str">
        <f>IF('TC 66-204 page 5 Add. Items'!E28&gt;0,'TC 66-204 page 5 Add. Items'!E28,"")</f>
        <v/>
      </c>
      <c r="K214" s="289" t="s">
        <v>155</v>
      </c>
      <c r="L214" s="287" t="s">
        <v>153</v>
      </c>
      <c r="M214" s="291" t="str">
        <f>IF(J214="","",G214*J214)</f>
        <v/>
      </c>
      <c r="N214" s="523"/>
      <c r="O214" s="448"/>
      <c r="P214" s="530"/>
      <c r="Q214" s="448"/>
      <c r="R214" s="448"/>
      <c r="S214" s="448"/>
      <c r="T214" s="523"/>
      <c r="U214" s="531"/>
      <c r="V214" s="532"/>
      <c r="W214" s="533"/>
      <c r="X214" s="531"/>
      <c r="Y214" s="531"/>
      <c r="Z214" s="531"/>
      <c r="AA214" s="531"/>
      <c r="AB214" s="534"/>
      <c r="AC214" s="523"/>
      <c r="AD214" s="523"/>
      <c r="AE214" s="523"/>
      <c r="AF214" s="523"/>
      <c r="AG214" s="523"/>
      <c r="AH214" s="523"/>
      <c r="AI214" s="523"/>
      <c r="AJ214" s="523"/>
      <c r="AK214" s="523"/>
      <c r="AL214" s="523"/>
      <c r="AM214" s="132"/>
      <c r="AN214" s="132"/>
      <c r="AO214" s="132"/>
      <c r="AP214" s="132"/>
      <c r="AQ214" s="132"/>
      <c r="AR214" s="132"/>
      <c r="AS214" s="132"/>
      <c r="AT214" s="132"/>
      <c r="AU214" s="132"/>
      <c r="AV214" s="132"/>
      <c r="AW214" s="132"/>
      <c r="AX214" s="132"/>
      <c r="AY214" s="132"/>
      <c r="AZ214" s="132"/>
      <c r="BA214" s="132"/>
      <c r="BB214" s="132"/>
      <c r="BC214" s="132"/>
      <c r="BD214" s="132"/>
      <c r="BE214" s="132"/>
      <c r="BF214" s="132"/>
      <c r="BG214" s="132"/>
      <c r="BH214" s="132"/>
      <c r="BI214" s="132"/>
      <c r="BJ214" s="132"/>
      <c r="BK214" s="132"/>
      <c r="BL214" s="132"/>
      <c r="BM214" s="132"/>
      <c r="BN214" s="132"/>
      <c r="BO214" s="132"/>
      <c r="BP214" s="132"/>
      <c r="BQ214" s="132"/>
      <c r="BR214" s="132"/>
      <c r="BS214" s="132"/>
      <c r="BT214" s="132"/>
      <c r="BU214" s="132"/>
      <c r="BV214" s="132"/>
      <c r="BW214" s="132"/>
      <c r="BX214" s="132"/>
      <c r="BY214" s="132"/>
      <c r="BZ214" s="132"/>
      <c r="CA214" s="132"/>
      <c r="CB214" s="132"/>
      <c r="CC214" s="132"/>
      <c r="CD214" s="132"/>
      <c r="CE214" s="132"/>
      <c r="CF214" s="132"/>
      <c r="CG214" s="132"/>
      <c r="CH214" s="132"/>
      <c r="CI214" s="132"/>
      <c r="CJ214" s="132"/>
      <c r="CK214" s="132"/>
      <c r="CL214" s="132"/>
      <c r="CM214" s="132"/>
      <c r="CN214" s="132"/>
    </row>
    <row r="215" spans="1:92" s="134" customFormat="1" ht="14.1" customHeight="1" x14ac:dyDescent="0.25">
      <c r="A215" s="181"/>
      <c r="B215" s="379" t="s">
        <v>616</v>
      </c>
      <c r="C215" s="181"/>
      <c r="D215" s="181"/>
      <c r="E215" s="181"/>
      <c r="F215" s="132"/>
      <c r="G215" s="132"/>
      <c r="H215" s="382"/>
      <c r="I215" s="132"/>
      <c r="J215" s="132"/>
      <c r="K215" s="132"/>
      <c r="L215" s="132"/>
      <c r="M215" s="132"/>
      <c r="N215" s="523"/>
      <c r="O215" s="448"/>
      <c r="P215" s="530"/>
      <c r="Q215" s="448"/>
      <c r="R215" s="448"/>
      <c r="S215" s="448"/>
      <c r="T215" s="523"/>
      <c r="U215" s="531"/>
      <c r="V215" s="532"/>
      <c r="W215" s="533"/>
      <c r="X215" s="531"/>
      <c r="Y215" s="531"/>
      <c r="Z215" s="531"/>
      <c r="AA215" s="531"/>
      <c r="AB215" s="534"/>
      <c r="AC215" s="523"/>
      <c r="AD215" s="523"/>
      <c r="AE215" s="523"/>
      <c r="AF215" s="523"/>
      <c r="AG215" s="523"/>
      <c r="AH215" s="523"/>
      <c r="AI215" s="523"/>
      <c r="AJ215" s="523"/>
      <c r="AK215" s="523"/>
      <c r="AL215" s="523"/>
      <c r="AM215" s="132"/>
      <c r="AN215" s="132"/>
      <c r="AO215" s="132"/>
      <c r="AP215" s="132"/>
      <c r="AQ215" s="132"/>
      <c r="AR215" s="132"/>
      <c r="AS215" s="132"/>
      <c r="AT215" s="132"/>
      <c r="AU215" s="132"/>
      <c r="AV215" s="132"/>
      <c r="AW215" s="132"/>
      <c r="AX215" s="132"/>
      <c r="AY215" s="132"/>
      <c r="AZ215" s="132"/>
      <c r="BA215" s="132"/>
      <c r="BB215" s="132"/>
      <c r="BC215" s="132"/>
      <c r="BD215" s="132"/>
      <c r="BE215" s="132"/>
      <c r="BF215" s="132"/>
      <c r="BG215" s="132"/>
      <c r="BH215" s="132"/>
      <c r="BI215" s="132"/>
      <c r="BJ215" s="132"/>
      <c r="BK215" s="132"/>
      <c r="BL215" s="132"/>
      <c r="BM215" s="132"/>
      <c r="BN215" s="132"/>
      <c r="BO215" s="132"/>
      <c r="BP215" s="132"/>
      <c r="BQ215" s="132"/>
      <c r="BR215" s="132"/>
      <c r="BS215" s="132"/>
      <c r="BT215" s="132"/>
      <c r="BU215" s="132"/>
      <c r="BV215" s="132"/>
      <c r="BW215" s="132"/>
      <c r="BX215" s="132"/>
      <c r="BY215" s="132"/>
      <c r="BZ215" s="132"/>
      <c r="CA215" s="132"/>
      <c r="CB215" s="132"/>
      <c r="CC215" s="132"/>
      <c r="CD215" s="132"/>
      <c r="CE215" s="132"/>
      <c r="CF215" s="132"/>
      <c r="CG215" s="132"/>
      <c r="CH215" s="132"/>
      <c r="CI215" s="132"/>
      <c r="CJ215" s="132"/>
      <c r="CK215" s="132"/>
      <c r="CL215" s="132"/>
      <c r="CM215" s="132"/>
      <c r="CN215" s="132"/>
    </row>
    <row r="216" spans="1:92" s="134" customFormat="1" ht="14.1" customHeight="1" x14ac:dyDescent="0.25">
      <c r="A216" s="181"/>
      <c r="B216" s="379"/>
      <c r="C216" s="181"/>
      <c r="D216" s="181"/>
      <c r="E216" s="181"/>
      <c r="F216" s="289"/>
      <c r="G216" s="293"/>
      <c r="H216" s="289"/>
      <c r="I216" s="289"/>
      <c r="J216" s="289"/>
      <c r="K216" s="289"/>
      <c r="L216" s="289"/>
      <c r="M216" s="296"/>
      <c r="N216" s="523"/>
      <c r="O216" s="448"/>
      <c r="P216" s="530"/>
      <c r="Q216" s="448"/>
      <c r="R216" s="448"/>
      <c r="S216" s="448"/>
      <c r="T216" s="523"/>
      <c r="U216" s="531"/>
      <c r="V216" s="532"/>
      <c r="W216" s="533"/>
      <c r="X216" s="531"/>
      <c r="Y216" s="531"/>
      <c r="Z216" s="531"/>
      <c r="AA216" s="531"/>
      <c r="AB216" s="534"/>
      <c r="AC216" s="523"/>
      <c r="AD216" s="523"/>
      <c r="AE216" s="523"/>
      <c r="AF216" s="523"/>
      <c r="AG216" s="523"/>
      <c r="AH216" s="523"/>
      <c r="AI216" s="523"/>
      <c r="AJ216" s="523"/>
      <c r="AK216" s="523"/>
      <c r="AL216" s="523"/>
      <c r="AM216" s="132"/>
      <c r="AN216" s="132"/>
      <c r="AO216" s="132"/>
      <c r="AP216" s="132"/>
      <c r="AQ216" s="132"/>
      <c r="AR216" s="132"/>
      <c r="AS216" s="132"/>
      <c r="AT216" s="132"/>
      <c r="AU216" s="132"/>
      <c r="AV216" s="132"/>
      <c r="AW216" s="132"/>
      <c r="AX216" s="132"/>
      <c r="AY216" s="132"/>
      <c r="AZ216" s="132"/>
      <c r="BA216" s="132"/>
      <c r="BB216" s="132"/>
      <c r="BC216" s="132"/>
      <c r="BD216" s="132"/>
      <c r="BE216" s="132"/>
      <c r="BF216" s="132"/>
      <c r="BG216" s="132"/>
      <c r="BH216" s="132"/>
      <c r="BI216" s="132"/>
      <c r="BJ216" s="132"/>
      <c r="BK216" s="132"/>
      <c r="BL216" s="132"/>
      <c r="BM216" s="132"/>
      <c r="BN216" s="132"/>
      <c r="BO216" s="132"/>
      <c r="BP216" s="132"/>
      <c r="BQ216" s="132"/>
      <c r="BR216" s="132"/>
      <c r="BS216" s="132"/>
      <c r="BT216" s="132"/>
      <c r="BU216" s="132"/>
      <c r="BV216" s="132"/>
      <c r="BW216" s="132"/>
      <c r="BX216" s="132"/>
      <c r="BY216" s="132"/>
      <c r="BZ216" s="132"/>
      <c r="CA216" s="132"/>
      <c r="CB216" s="132"/>
      <c r="CC216" s="132"/>
      <c r="CD216" s="132"/>
      <c r="CE216" s="132"/>
      <c r="CF216" s="132"/>
      <c r="CG216" s="132"/>
      <c r="CH216" s="132"/>
      <c r="CI216" s="132"/>
      <c r="CJ216" s="132"/>
      <c r="CK216" s="132"/>
      <c r="CL216" s="132"/>
      <c r="CM216" s="132"/>
      <c r="CN216" s="132"/>
    </row>
    <row r="217" spans="1:92" s="134" customFormat="1" ht="14.1" customHeight="1" thickBot="1" x14ac:dyDescent="0.3">
      <c r="A217" s="181">
        <v>85</v>
      </c>
      <c r="B217" s="379" t="s">
        <v>608</v>
      </c>
      <c r="C217" s="181"/>
      <c r="D217" s="181"/>
      <c r="E217" s="181"/>
      <c r="F217" s="289" t="s">
        <v>153</v>
      </c>
      <c r="G217" s="293">
        <f>ROUND(Testing!J298,2)</f>
        <v>0</v>
      </c>
      <c r="H217" s="289" t="s">
        <v>61</v>
      </c>
      <c r="I217" s="289" t="s">
        <v>154</v>
      </c>
      <c r="J217" s="289" t="str">
        <f>IF('TC 66-204 page 5 Add. Items'!F28&gt;0,'TC 66-204 page 5 Add. Items'!F28,"")</f>
        <v/>
      </c>
      <c r="K217" s="289" t="s">
        <v>155</v>
      </c>
      <c r="L217" s="289" t="s">
        <v>153</v>
      </c>
      <c r="M217" s="296" t="str">
        <f>IF(J217="","",G217*J217)</f>
        <v/>
      </c>
      <c r="N217" s="523"/>
      <c r="O217" s="448"/>
      <c r="P217" s="530"/>
      <c r="Q217" s="448"/>
      <c r="R217" s="448"/>
      <c r="S217" s="448"/>
      <c r="T217" s="523"/>
      <c r="U217" s="531"/>
      <c r="V217" s="532"/>
      <c r="W217" s="533"/>
      <c r="X217" s="531"/>
      <c r="Y217" s="531"/>
      <c r="Z217" s="531"/>
      <c r="AA217" s="531"/>
      <c r="AB217" s="534"/>
      <c r="AC217" s="523"/>
      <c r="AD217" s="523"/>
      <c r="AE217" s="523"/>
      <c r="AF217" s="523"/>
      <c r="AG217" s="523"/>
      <c r="AH217" s="523"/>
      <c r="AI217" s="523"/>
      <c r="AJ217" s="523"/>
      <c r="AK217" s="523"/>
      <c r="AL217" s="523"/>
      <c r="AM217" s="132"/>
      <c r="AN217" s="132"/>
      <c r="AO217" s="132"/>
      <c r="AP217" s="132"/>
      <c r="AQ217" s="132"/>
      <c r="AR217" s="132"/>
      <c r="AS217" s="132"/>
      <c r="AT217" s="132"/>
      <c r="AU217" s="132"/>
      <c r="AV217" s="132"/>
      <c r="AW217" s="132"/>
      <c r="AX217" s="132"/>
      <c r="AY217" s="132"/>
      <c r="AZ217" s="132"/>
      <c r="BA217" s="132"/>
      <c r="BB217" s="132"/>
      <c r="BC217" s="132"/>
      <c r="BD217" s="132"/>
      <c r="BE217" s="132"/>
      <c r="BF217" s="132"/>
      <c r="BG217" s="132"/>
      <c r="BH217" s="132"/>
      <c r="BI217" s="132"/>
      <c r="BJ217" s="132"/>
      <c r="BK217" s="132"/>
      <c r="BL217" s="132"/>
      <c r="BM217" s="132"/>
      <c r="BN217" s="132"/>
      <c r="BO217" s="132"/>
      <c r="BP217" s="132"/>
      <c r="BQ217" s="132"/>
      <c r="BR217" s="132"/>
      <c r="BS217" s="132"/>
      <c r="BT217" s="132"/>
      <c r="BU217" s="132"/>
      <c r="BV217" s="132"/>
      <c r="BW217" s="132"/>
      <c r="BX217" s="132"/>
      <c r="BY217" s="132"/>
      <c r="BZ217" s="132"/>
      <c r="CA217" s="132"/>
      <c r="CB217" s="132"/>
      <c r="CC217" s="132"/>
      <c r="CD217" s="132"/>
      <c r="CE217" s="132"/>
      <c r="CF217" s="132"/>
      <c r="CG217" s="132"/>
      <c r="CH217" s="132"/>
      <c r="CI217" s="132"/>
      <c r="CJ217" s="132"/>
      <c r="CK217" s="132"/>
      <c r="CL217" s="132"/>
      <c r="CM217" s="132"/>
      <c r="CN217" s="132"/>
    </row>
    <row r="218" spans="1:92" s="134" customFormat="1" ht="14.1" customHeight="1" thickTop="1" x14ac:dyDescent="0.25">
      <c r="A218" s="268"/>
      <c r="B218" s="292"/>
      <c r="C218" s="292"/>
      <c r="D218" s="292"/>
      <c r="E218" s="292"/>
      <c r="F218" s="324"/>
      <c r="G218" s="325"/>
      <c r="H218" s="324"/>
      <c r="I218" s="326"/>
      <c r="J218" s="324"/>
      <c r="K218" s="324"/>
      <c r="L218" s="324"/>
      <c r="M218" s="327"/>
      <c r="N218" s="523"/>
      <c r="O218" s="523"/>
      <c r="P218" s="523"/>
      <c r="Q218" s="523"/>
      <c r="R218" s="523"/>
      <c r="S218" s="523"/>
      <c r="T218" s="523"/>
      <c r="U218" s="523"/>
      <c r="V218" s="523"/>
      <c r="W218" s="523"/>
      <c r="X218" s="523"/>
      <c r="Y218" s="523"/>
      <c r="Z218" s="523"/>
      <c r="AA218" s="523"/>
      <c r="AB218" s="523"/>
      <c r="AC218" s="523"/>
      <c r="AD218" s="523"/>
      <c r="AE218" s="523"/>
      <c r="AF218" s="523"/>
      <c r="AG218" s="523"/>
      <c r="AH218" s="523"/>
      <c r="AI218" s="523"/>
      <c r="AJ218" s="523"/>
      <c r="AK218" s="523"/>
      <c r="AL218" s="523"/>
      <c r="AM218" s="132"/>
      <c r="AN218" s="132"/>
      <c r="AO218" s="132"/>
      <c r="AP218" s="132"/>
      <c r="AQ218" s="132"/>
      <c r="AR218" s="132"/>
      <c r="AS218" s="132"/>
      <c r="AT218" s="132"/>
      <c r="AU218" s="132"/>
      <c r="AV218" s="132"/>
      <c r="AW218" s="132"/>
      <c r="AX218" s="132"/>
      <c r="AY218" s="132"/>
      <c r="AZ218" s="132"/>
      <c r="BA218" s="132"/>
      <c r="BB218" s="132"/>
      <c r="BC218" s="132"/>
      <c r="BD218" s="132"/>
      <c r="BE218" s="132"/>
      <c r="BF218" s="132"/>
      <c r="BG218" s="132"/>
      <c r="BH218" s="132"/>
      <c r="BI218" s="132"/>
      <c r="BJ218" s="132"/>
      <c r="BK218" s="132"/>
      <c r="BL218" s="132"/>
      <c r="BM218" s="132"/>
      <c r="BN218" s="132"/>
      <c r="BO218" s="132"/>
      <c r="BP218" s="132"/>
      <c r="BQ218" s="132"/>
      <c r="BR218" s="132"/>
      <c r="BS218" s="132"/>
      <c r="BT218" s="132"/>
      <c r="BU218" s="132"/>
      <c r="BV218" s="132"/>
      <c r="BW218" s="132"/>
      <c r="BX218" s="132"/>
      <c r="BY218" s="132"/>
      <c r="BZ218" s="132"/>
      <c r="CA218" s="132"/>
      <c r="CB218" s="132"/>
      <c r="CC218" s="132"/>
      <c r="CD218" s="132"/>
      <c r="CE218" s="132"/>
      <c r="CF218" s="132"/>
      <c r="CG218" s="132"/>
      <c r="CH218" s="132"/>
      <c r="CI218" s="132"/>
      <c r="CJ218" s="132"/>
      <c r="CK218" s="132"/>
      <c r="CL218" s="132"/>
      <c r="CM218" s="132"/>
      <c r="CN218" s="132"/>
    </row>
    <row r="219" spans="1:92" s="134" customFormat="1" ht="14.1" customHeight="1" x14ac:dyDescent="0.25">
      <c r="A219" s="268"/>
      <c r="B219" s="292"/>
      <c r="C219" s="292"/>
      <c r="D219" s="292"/>
      <c r="E219" s="292"/>
      <c r="F219" s="267"/>
      <c r="G219" s="267"/>
      <c r="H219" s="305"/>
      <c r="I219" s="303"/>
      <c r="J219" s="267"/>
      <c r="K219" s="302"/>
      <c r="L219" s="297"/>
      <c r="M219" s="328"/>
      <c r="N219" s="523"/>
      <c r="O219" s="80"/>
      <c r="P219" s="80"/>
      <c r="Q219" s="80"/>
      <c r="R219" s="80"/>
      <c r="S219" s="80"/>
      <c r="T219" s="523"/>
      <c r="U219" s="448"/>
      <c r="V219" s="523"/>
      <c r="W219" s="523"/>
      <c r="X219" s="523"/>
      <c r="Y219" s="523"/>
      <c r="Z219" s="523"/>
      <c r="AA219" s="528"/>
      <c r="AB219" s="523"/>
      <c r="AC219" s="523"/>
      <c r="AD219" s="523"/>
      <c r="AE219" s="523"/>
      <c r="AF219" s="523"/>
      <c r="AG219" s="523"/>
      <c r="AH219" s="523"/>
      <c r="AI219" s="523"/>
      <c r="AJ219" s="523"/>
      <c r="AK219" s="523"/>
      <c r="AL219" s="523"/>
      <c r="AM219" s="132"/>
      <c r="AN219" s="132"/>
      <c r="AO219" s="132"/>
      <c r="AP219" s="132"/>
      <c r="AQ219" s="132"/>
      <c r="AR219" s="132"/>
      <c r="AS219" s="132"/>
      <c r="AT219" s="132"/>
      <c r="AU219" s="132"/>
      <c r="AV219" s="132"/>
      <c r="AW219" s="132"/>
      <c r="AX219" s="132"/>
      <c r="AY219" s="132"/>
      <c r="AZ219" s="132"/>
      <c r="BA219" s="132"/>
      <c r="BB219" s="132"/>
      <c r="BC219" s="132"/>
      <c r="BD219" s="132"/>
      <c r="BE219" s="132"/>
      <c r="BF219" s="132"/>
      <c r="BG219" s="132"/>
      <c r="BH219" s="132"/>
      <c r="BI219" s="132"/>
      <c r="BJ219" s="132"/>
      <c r="BK219" s="132"/>
      <c r="BL219" s="132"/>
      <c r="BM219" s="132"/>
      <c r="BN219" s="132"/>
      <c r="BO219" s="132"/>
      <c r="BP219" s="132"/>
      <c r="BQ219" s="132"/>
      <c r="BR219" s="132"/>
      <c r="BS219" s="132"/>
      <c r="BT219" s="132"/>
      <c r="BU219" s="132"/>
      <c r="BV219" s="132"/>
      <c r="BW219" s="132"/>
      <c r="BX219" s="132"/>
      <c r="BY219" s="132"/>
      <c r="BZ219" s="132"/>
      <c r="CA219" s="132"/>
      <c r="CB219" s="132"/>
      <c r="CC219" s="132"/>
      <c r="CD219" s="132"/>
      <c r="CE219" s="132"/>
      <c r="CF219" s="132"/>
      <c r="CG219" s="132"/>
      <c r="CH219" s="132"/>
      <c r="CI219" s="132"/>
      <c r="CJ219" s="132"/>
      <c r="CK219" s="132"/>
      <c r="CL219" s="132"/>
      <c r="CM219" s="132"/>
      <c r="CN219" s="132"/>
    </row>
    <row r="220" spans="1:92" s="134" customFormat="1" ht="14.1" customHeight="1" thickBot="1" x14ac:dyDescent="0.3">
      <c r="A220" s="268"/>
      <c r="B220" s="292"/>
      <c r="C220" s="292"/>
      <c r="D220" s="292"/>
      <c r="E220" s="292"/>
      <c r="F220" s="267"/>
      <c r="G220" s="267"/>
      <c r="H220" s="329" t="s">
        <v>161</v>
      </c>
      <c r="I220" s="329"/>
      <c r="J220" s="329"/>
      <c r="K220" s="329" t="s">
        <v>155</v>
      </c>
      <c r="L220" s="329" t="s">
        <v>153</v>
      </c>
      <c r="M220" s="330">
        <f>IF(SUM(M12:M217)=0,"",(SUM(M12:M217)+'Additional Items'!V34))</f>
        <v>32</v>
      </c>
      <c r="N220" s="523"/>
      <c r="O220" s="523"/>
      <c r="P220" s="523"/>
      <c r="Q220" s="523"/>
      <c r="R220" s="523"/>
      <c r="S220" s="523"/>
      <c r="T220" s="448"/>
      <c r="U220" s="448"/>
      <c r="V220" s="523"/>
      <c r="W220" s="523"/>
      <c r="X220" s="523"/>
      <c r="Y220" s="523"/>
      <c r="Z220" s="523"/>
      <c r="AA220" s="523"/>
      <c r="AB220" s="523"/>
      <c r="AC220" s="523"/>
      <c r="AD220" s="523"/>
      <c r="AE220" s="523"/>
      <c r="AF220" s="523"/>
      <c r="AG220" s="523"/>
      <c r="AH220" s="523"/>
      <c r="AI220" s="523"/>
      <c r="AJ220" s="523"/>
      <c r="AK220" s="523"/>
      <c r="AL220" s="523"/>
      <c r="AM220" s="132"/>
      <c r="AN220" s="132"/>
      <c r="AO220" s="132"/>
      <c r="AP220" s="132"/>
      <c r="AQ220" s="132"/>
      <c r="AR220" s="132"/>
      <c r="AS220" s="132"/>
      <c r="AT220" s="132"/>
      <c r="AU220" s="132"/>
      <c r="AV220" s="132"/>
      <c r="AW220" s="132"/>
      <c r="AX220" s="132"/>
      <c r="AY220" s="132"/>
      <c r="AZ220" s="132"/>
      <c r="BA220" s="132"/>
      <c r="BB220" s="132"/>
      <c r="BC220" s="132"/>
      <c r="BD220" s="132"/>
      <c r="BE220" s="132"/>
      <c r="BF220" s="132"/>
      <c r="BG220" s="132"/>
      <c r="BH220" s="132"/>
      <c r="BI220" s="132"/>
      <c r="BJ220" s="132"/>
      <c r="BK220" s="132"/>
      <c r="BL220" s="132"/>
      <c r="BM220" s="132"/>
      <c r="BN220" s="132"/>
      <c r="BO220" s="132"/>
      <c r="BP220" s="132"/>
      <c r="BQ220" s="132"/>
      <c r="BR220" s="132"/>
      <c r="BS220" s="132"/>
      <c r="BT220" s="132"/>
      <c r="BU220" s="132"/>
      <c r="BV220" s="132"/>
      <c r="BW220" s="132"/>
      <c r="BX220" s="132"/>
      <c r="BY220" s="132"/>
      <c r="BZ220" s="132"/>
      <c r="CA220" s="132"/>
      <c r="CB220" s="132"/>
      <c r="CC220" s="132"/>
      <c r="CD220" s="132"/>
      <c r="CE220" s="132"/>
      <c r="CF220" s="132"/>
      <c r="CG220" s="132"/>
      <c r="CH220" s="132"/>
      <c r="CI220" s="132"/>
      <c r="CJ220" s="132"/>
      <c r="CK220" s="132"/>
      <c r="CL220" s="132"/>
      <c r="CM220" s="132"/>
      <c r="CN220" s="132"/>
    </row>
    <row r="221" spans="1:92" s="134" customFormat="1" ht="14.1" customHeight="1" thickTop="1" x14ac:dyDescent="0.25">
      <c r="A221" s="268"/>
      <c r="B221" s="292"/>
      <c r="C221" s="292"/>
      <c r="D221" s="292"/>
      <c r="E221" s="292"/>
      <c r="F221" s="267"/>
      <c r="G221" s="267"/>
      <c r="H221" s="297"/>
      <c r="I221" s="268"/>
      <c r="J221" s="267"/>
      <c r="K221" s="267"/>
      <c r="L221" s="267"/>
      <c r="M221" s="267"/>
      <c r="N221" s="523"/>
      <c r="O221" s="448"/>
      <c r="P221" s="530"/>
      <c r="Q221" s="448"/>
      <c r="R221" s="448"/>
      <c r="S221" s="448"/>
      <c r="T221" s="523"/>
      <c r="U221" s="448"/>
      <c r="V221" s="523"/>
      <c r="W221" s="523"/>
      <c r="X221" s="523"/>
      <c r="Y221" s="523"/>
      <c r="Z221" s="523"/>
      <c r="AA221" s="523"/>
      <c r="AB221" s="523"/>
      <c r="AC221" s="523"/>
      <c r="AD221" s="523"/>
      <c r="AE221" s="523"/>
      <c r="AF221" s="523"/>
      <c r="AG221" s="523"/>
      <c r="AH221" s="523"/>
      <c r="AI221" s="523"/>
      <c r="AJ221" s="523"/>
      <c r="AK221" s="523"/>
      <c r="AL221" s="523"/>
      <c r="AM221" s="132"/>
      <c r="AN221" s="132"/>
      <c r="AO221" s="132"/>
      <c r="AP221" s="132"/>
      <c r="AQ221" s="132"/>
      <c r="AR221" s="132"/>
      <c r="AS221" s="132"/>
      <c r="AT221" s="132"/>
      <c r="AU221" s="132"/>
      <c r="AV221" s="132"/>
      <c r="AW221" s="132"/>
      <c r="AX221" s="132"/>
      <c r="AY221" s="132"/>
      <c r="AZ221" s="132"/>
      <c r="BA221" s="132"/>
      <c r="BB221" s="132"/>
      <c r="BC221" s="132"/>
      <c r="BD221" s="132"/>
      <c r="BE221" s="132"/>
      <c r="BF221" s="132"/>
      <c r="BG221" s="132"/>
      <c r="BH221" s="132"/>
      <c r="BI221" s="132"/>
      <c r="BJ221" s="132"/>
      <c r="BK221" s="132"/>
      <c r="BL221" s="132"/>
      <c r="BM221" s="132"/>
      <c r="BN221" s="132"/>
      <c r="BO221" s="132"/>
      <c r="BP221" s="132"/>
      <c r="BQ221" s="132"/>
      <c r="BR221" s="132"/>
      <c r="BS221" s="132"/>
      <c r="BT221" s="132"/>
      <c r="BU221" s="132"/>
      <c r="BV221" s="132"/>
      <c r="BW221" s="132"/>
      <c r="BX221" s="132"/>
      <c r="BY221" s="132"/>
      <c r="BZ221" s="132"/>
      <c r="CA221" s="132"/>
      <c r="CB221" s="132"/>
      <c r="CC221" s="132"/>
      <c r="CD221" s="132"/>
      <c r="CE221" s="132"/>
      <c r="CF221" s="132"/>
      <c r="CG221" s="132"/>
      <c r="CH221" s="132"/>
      <c r="CI221" s="132"/>
      <c r="CJ221" s="132"/>
      <c r="CK221" s="132"/>
      <c r="CL221" s="132"/>
      <c r="CM221" s="132"/>
      <c r="CN221" s="132"/>
    </row>
    <row r="222" spans="1:92" s="134" customFormat="1" ht="16.5" customHeight="1" thickBot="1" x14ac:dyDescent="0.3">
      <c r="A222" s="268"/>
      <c r="B222" s="295" t="s">
        <v>162</v>
      </c>
      <c r="C222" s="295"/>
      <c r="D222" s="295"/>
      <c r="E222" s="297"/>
      <c r="F222" s="331"/>
      <c r="G222" s="510"/>
      <c r="H222" s="275" t="s">
        <v>163</v>
      </c>
      <c r="I222" s="267"/>
      <c r="J222" s="511"/>
      <c r="K222" s="275" t="s">
        <v>155</v>
      </c>
      <c r="L222" s="323" t="s">
        <v>153</v>
      </c>
      <c r="M222" s="512"/>
      <c r="N222" s="523"/>
      <c r="O222" s="523"/>
      <c r="P222" s="523"/>
      <c r="Q222" s="523"/>
      <c r="R222" s="523"/>
      <c r="S222" s="523"/>
      <c r="T222" s="523"/>
      <c r="U222" s="448"/>
      <c r="V222" s="523"/>
      <c r="W222" s="523"/>
      <c r="X222" s="523"/>
      <c r="Y222" s="523"/>
      <c r="Z222" s="523"/>
      <c r="AA222" s="523"/>
      <c r="AB222" s="523"/>
      <c r="AC222" s="523"/>
      <c r="AD222" s="523"/>
      <c r="AE222" s="523"/>
      <c r="AF222" s="523"/>
      <c r="AG222" s="523"/>
      <c r="AH222" s="523"/>
      <c r="AI222" s="523"/>
      <c r="AJ222" s="523"/>
      <c r="AK222" s="523"/>
      <c r="AL222" s="523"/>
      <c r="AM222" s="132"/>
      <c r="AN222" s="132"/>
      <c r="AO222" s="132"/>
      <c r="AP222" s="132"/>
      <c r="AQ222" s="132"/>
      <c r="AR222" s="132"/>
      <c r="AS222" s="132"/>
      <c r="AT222" s="132"/>
      <c r="AU222" s="132"/>
      <c r="AV222" s="132"/>
      <c r="AW222" s="132"/>
      <c r="AX222" s="132"/>
      <c r="AY222" s="132"/>
      <c r="AZ222" s="132"/>
      <c r="BA222" s="132"/>
      <c r="BB222" s="132"/>
      <c r="BC222" s="132"/>
      <c r="BD222" s="132"/>
      <c r="BE222" s="132"/>
      <c r="BF222" s="132"/>
      <c r="BG222" s="132"/>
      <c r="BH222" s="132"/>
      <c r="BI222" s="132"/>
      <c r="BJ222" s="132"/>
      <c r="BK222" s="132"/>
      <c r="BL222" s="132"/>
      <c r="BM222" s="132"/>
      <c r="BN222" s="132"/>
      <c r="BO222" s="132"/>
      <c r="BP222" s="132"/>
      <c r="BQ222" s="132"/>
      <c r="BR222" s="132"/>
      <c r="BS222" s="132"/>
      <c r="BT222" s="132"/>
      <c r="BU222" s="132"/>
      <c r="BV222" s="132"/>
      <c r="BW222" s="132"/>
      <c r="BX222" s="132"/>
      <c r="BY222" s="132"/>
      <c r="BZ222" s="132"/>
      <c r="CA222" s="132"/>
      <c r="CB222" s="132"/>
      <c r="CC222" s="132"/>
      <c r="CD222" s="132"/>
      <c r="CE222" s="132"/>
      <c r="CF222" s="132"/>
      <c r="CG222" s="132"/>
      <c r="CH222" s="132"/>
      <c r="CI222" s="132"/>
      <c r="CJ222" s="132"/>
      <c r="CK222" s="132"/>
      <c r="CL222" s="132"/>
      <c r="CM222" s="132"/>
      <c r="CN222" s="132"/>
    </row>
    <row r="223" spans="1:92" s="134" customFormat="1" ht="14.1" customHeight="1" thickTop="1" x14ac:dyDescent="0.25">
      <c r="A223" s="132"/>
      <c r="B223" s="132"/>
      <c r="C223" s="322"/>
      <c r="D223" s="322"/>
      <c r="E223" s="322"/>
      <c r="F223" s="372"/>
      <c r="G223" s="372"/>
      <c r="H223" s="297"/>
      <c r="I223" s="268"/>
      <c r="J223" s="267"/>
      <c r="K223" s="267"/>
      <c r="L223" s="297"/>
      <c r="M223" s="267"/>
      <c r="N223" s="523"/>
      <c r="O223" s="523"/>
      <c r="P223" s="523"/>
      <c r="Q223" s="523"/>
      <c r="R223" s="523"/>
      <c r="S223" s="523"/>
      <c r="T223" s="523"/>
      <c r="U223" s="448"/>
      <c r="V223" s="523"/>
      <c r="W223" s="523"/>
      <c r="X223" s="523"/>
      <c r="Y223" s="523"/>
      <c r="Z223" s="523"/>
      <c r="AA223" s="523"/>
      <c r="AB223" s="523"/>
      <c r="AC223" s="523"/>
      <c r="AD223" s="523"/>
      <c r="AE223" s="523"/>
      <c r="AF223" s="523"/>
      <c r="AG223" s="523"/>
      <c r="AH223" s="523"/>
      <c r="AI223" s="523"/>
      <c r="AJ223" s="523"/>
      <c r="AK223" s="523"/>
      <c r="AL223" s="523"/>
      <c r="AM223" s="132"/>
      <c r="AN223" s="132"/>
      <c r="AO223" s="132"/>
      <c r="AP223" s="132"/>
      <c r="AQ223" s="132"/>
      <c r="AR223" s="132"/>
      <c r="AS223" s="132"/>
      <c r="AT223" s="132"/>
      <c r="AU223" s="132"/>
      <c r="AV223" s="132"/>
      <c r="AW223" s="132"/>
      <c r="AX223" s="132"/>
      <c r="AY223" s="132"/>
      <c r="AZ223" s="132"/>
      <c r="BA223" s="132"/>
      <c r="BB223" s="132"/>
      <c r="BC223" s="132"/>
      <c r="BD223" s="132"/>
      <c r="BE223" s="132"/>
      <c r="BF223" s="132"/>
      <c r="BG223" s="132"/>
      <c r="BH223" s="132"/>
      <c r="BI223" s="132"/>
      <c r="BJ223" s="132"/>
      <c r="BK223" s="132"/>
      <c r="BL223" s="132"/>
      <c r="BM223" s="132"/>
      <c r="BN223" s="132"/>
      <c r="BO223" s="132"/>
      <c r="BP223" s="132"/>
      <c r="BQ223" s="132"/>
      <c r="BR223" s="132"/>
      <c r="BS223" s="132"/>
      <c r="BT223" s="132"/>
      <c r="BU223" s="132"/>
      <c r="BV223" s="132"/>
      <c r="BW223" s="132"/>
      <c r="BX223" s="132"/>
      <c r="BY223" s="132"/>
      <c r="BZ223" s="132"/>
      <c r="CA223" s="132"/>
      <c r="CB223" s="132"/>
      <c r="CC223" s="132"/>
      <c r="CD223" s="132"/>
      <c r="CE223" s="132"/>
      <c r="CF223" s="132"/>
      <c r="CG223" s="132"/>
      <c r="CH223" s="132"/>
      <c r="CI223" s="132"/>
      <c r="CJ223" s="132"/>
      <c r="CK223" s="132"/>
      <c r="CL223" s="132"/>
      <c r="CM223" s="132"/>
      <c r="CN223" s="132"/>
    </row>
    <row r="224" spans="1:92" s="134" customFormat="1" ht="34.5" customHeight="1" thickBot="1" x14ac:dyDescent="0.3">
      <c r="A224" s="268"/>
      <c r="B224" s="292"/>
      <c r="C224" s="292"/>
      <c r="D224" s="292"/>
      <c r="E224" s="292"/>
      <c r="F224" s="267"/>
      <c r="G224" s="267"/>
      <c r="H224" s="332" t="s">
        <v>164</v>
      </c>
      <c r="I224" s="711"/>
      <c r="J224" s="711"/>
      <c r="K224" s="711"/>
      <c r="L224" s="711"/>
      <c r="M224" s="711"/>
      <c r="N224" s="523"/>
      <c r="O224" s="523"/>
      <c r="P224" s="523"/>
      <c r="Q224" s="523"/>
      <c r="R224" s="523"/>
      <c r="S224" s="523"/>
      <c r="T224" s="523"/>
      <c r="U224" s="523"/>
      <c r="V224" s="523"/>
      <c r="W224" s="523"/>
      <c r="X224" s="523"/>
      <c r="Y224" s="523"/>
      <c r="Z224" s="523"/>
      <c r="AA224" s="523"/>
      <c r="AB224" s="523"/>
      <c r="AC224" s="523"/>
      <c r="AD224" s="523"/>
      <c r="AE224" s="523"/>
      <c r="AF224" s="523"/>
      <c r="AG224" s="523"/>
      <c r="AH224" s="523"/>
      <c r="AI224" s="523"/>
      <c r="AJ224" s="523"/>
      <c r="AK224" s="523"/>
      <c r="AL224" s="523"/>
      <c r="AM224" s="132"/>
      <c r="AN224" s="132"/>
      <c r="AO224" s="132"/>
      <c r="AP224" s="132"/>
      <c r="AQ224" s="132"/>
      <c r="AR224" s="132"/>
      <c r="AS224" s="132"/>
      <c r="AT224" s="132"/>
      <c r="AU224" s="132"/>
      <c r="AV224" s="132"/>
      <c r="AW224" s="132"/>
      <c r="AX224" s="132"/>
      <c r="AY224" s="132"/>
      <c r="AZ224" s="132"/>
      <c r="BA224" s="132"/>
      <c r="BB224" s="132"/>
      <c r="BC224" s="132"/>
      <c r="BD224" s="132"/>
      <c r="BE224" s="132"/>
      <c r="BF224" s="132"/>
      <c r="BG224" s="132"/>
      <c r="BH224" s="132"/>
      <c r="BI224" s="132"/>
      <c r="BJ224" s="132"/>
      <c r="BK224" s="132"/>
      <c r="BL224" s="132"/>
      <c r="BM224" s="132"/>
      <c r="BN224" s="132"/>
      <c r="BO224" s="132"/>
      <c r="BP224" s="132"/>
      <c r="BQ224" s="132"/>
      <c r="BR224" s="132"/>
      <c r="BS224" s="132"/>
      <c r="BT224" s="132"/>
      <c r="BU224" s="132"/>
      <c r="BV224" s="132"/>
      <c r="BW224" s="132"/>
      <c r="BX224" s="132"/>
      <c r="BY224" s="132"/>
      <c r="BZ224" s="132"/>
      <c r="CA224" s="132"/>
      <c r="CB224" s="132"/>
      <c r="CC224" s="132"/>
      <c r="CD224" s="132"/>
      <c r="CE224" s="132"/>
      <c r="CF224" s="132"/>
      <c r="CG224" s="132"/>
      <c r="CH224" s="132"/>
      <c r="CI224" s="132"/>
      <c r="CJ224" s="132"/>
      <c r="CK224" s="132"/>
      <c r="CL224" s="132"/>
      <c r="CM224" s="132"/>
      <c r="CN224" s="132"/>
    </row>
    <row r="225" spans="1:92" s="134" customFormat="1" ht="29.25" customHeight="1" thickBot="1" x14ac:dyDescent="0.3">
      <c r="A225" s="268"/>
      <c r="B225" s="297"/>
      <c r="C225" s="297"/>
      <c r="D225" s="297"/>
      <c r="E225" s="297"/>
      <c r="F225" s="267"/>
      <c r="G225" s="267"/>
      <c r="H225" s="332" t="s">
        <v>165</v>
      </c>
      <c r="I225" s="706"/>
      <c r="J225" s="706"/>
      <c r="K225" s="706"/>
      <c r="L225" s="706"/>
      <c r="M225" s="706"/>
      <c r="N225" s="523"/>
      <c r="O225" s="523"/>
      <c r="P225" s="523"/>
      <c r="Q225" s="523"/>
      <c r="R225" s="523"/>
      <c r="S225" s="523"/>
      <c r="T225" s="523"/>
      <c r="U225" s="523"/>
      <c r="V225" s="523"/>
      <c r="W225" s="523"/>
      <c r="X225" s="523"/>
      <c r="Y225" s="523"/>
      <c r="Z225" s="523"/>
      <c r="AA225" s="523"/>
      <c r="AB225" s="523"/>
      <c r="AC225" s="523"/>
      <c r="AD225" s="523"/>
      <c r="AE225" s="523"/>
      <c r="AF225" s="523"/>
      <c r="AG225" s="523"/>
      <c r="AH225" s="523"/>
      <c r="AI225" s="523"/>
      <c r="AJ225" s="523"/>
      <c r="AK225" s="523"/>
      <c r="AL225" s="523"/>
      <c r="AM225" s="132"/>
      <c r="AN225" s="132"/>
      <c r="AO225" s="132"/>
      <c r="AP225" s="132"/>
      <c r="AQ225" s="132"/>
      <c r="AR225" s="132"/>
      <c r="AS225" s="132"/>
      <c r="AT225" s="132"/>
      <c r="AU225" s="132"/>
      <c r="AV225" s="132"/>
      <c r="AW225" s="132"/>
      <c r="AX225" s="132"/>
      <c r="AY225" s="132"/>
      <c r="AZ225" s="132"/>
      <c r="BA225" s="132"/>
      <c r="BB225" s="132"/>
      <c r="BC225" s="132"/>
      <c r="BD225" s="132"/>
      <c r="BE225" s="132"/>
      <c r="BF225" s="132"/>
      <c r="BG225" s="132"/>
      <c r="BH225" s="132"/>
      <c r="BI225" s="132"/>
      <c r="BJ225" s="132"/>
      <c r="BK225" s="132"/>
      <c r="BL225" s="132"/>
      <c r="BM225" s="132"/>
      <c r="BN225" s="132"/>
      <c r="BO225" s="132"/>
      <c r="BP225" s="132"/>
      <c r="BQ225" s="132"/>
      <c r="BR225" s="132"/>
      <c r="BS225" s="132"/>
      <c r="BT225" s="132"/>
      <c r="BU225" s="132"/>
      <c r="BV225" s="132"/>
      <c r="BW225" s="132"/>
      <c r="BX225" s="132"/>
      <c r="BY225" s="132"/>
      <c r="BZ225" s="132"/>
      <c r="CA225" s="132"/>
      <c r="CB225" s="132"/>
      <c r="CC225" s="132"/>
      <c r="CD225" s="132"/>
      <c r="CE225" s="132"/>
      <c r="CF225" s="132"/>
      <c r="CG225" s="132"/>
      <c r="CH225" s="132"/>
      <c r="CI225" s="132"/>
      <c r="CJ225" s="132"/>
      <c r="CK225" s="132"/>
      <c r="CL225" s="132"/>
      <c r="CM225" s="132"/>
      <c r="CN225" s="132"/>
    </row>
    <row r="226" spans="1:92" s="134" customFormat="1" ht="29.25" customHeight="1" thickBot="1" x14ac:dyDescent="0.3">
      <c r="A226" s="268"/>
      <c r="B226" s="297"/>
      <c r="C226" s="297"/>
      <c r="D226" s="297"/>
      <c r="E226" s="297"/>
      <c r="F226" s="267"/>
      <c r="G226" s="267"/>
      <c r="H226" s="333" t="s">
        <v>166</v>
      </c>
      <c r="I226" s="706"/>
      <c r="J226" s="706"/>
      <c r="K226" s="706"/>
      <c r="L226" s="706"/>
      <c r="M226" s="706"/>
      <c r="N226" s="523"/>
      <c r="O226" s="523"/>
      <c r="P226" s="523"/>
      <c r="Q226" s="523"/>
      <c r="R226" s="523"/>
      <c r="S226" s="523"/>
      <c r="T226" s="523"/>
      <c r="U226" s="523"/>
      <c r="V226" s="523"/>
      <c r="W226" s="523"/>
      <c r="X226" s="523"/>
      <c r="Y226" s="523"/>
      <c r="Z226" s="523"/>
      <c r="AA226" s="523"/>
      <c r="AB226" s="523"/>
      <c r="AC226" s="523"/>
      <c r="AD226" s="523"/>
      <c r="AE226" s="523"/>
      <c r="AF226" s="523"/>
      <c r="AG226" s="523"/>
      <c r="AH226" s="523"/>
      <c r="AI226" s="523"/>
      <c r="AJ226" s="523"/>
      <c r="AK226" s="523"/>
      <c r="AL226" s="523"/>
      <c r="AM226" s="132"/>
      <c r="AN226" s="132"/>
      <c r="AO226" s="132"/>
      <c r="AP226" s="132"/>
      <c r="AQ226" s="132"/>
      <c r="AR226" s="132"/>
      <c r="AS226" s="132"/>
      <c r="AT226" s="132"/>
      <c r="AU226" s="132"/>
      <c r="AV226" s="132"/>
      <c r="AW226" s="132"/>
      <c r="AX226" s="132"/>
      <c r="AY226" s="132"/>
      <c r="AZ226" s="132"/>
      <c r="BA226" s="132"/>
      <c r="BB226" s="132"/>
      <c r="BC226" s="132"/>
      <c r="BD226" s="132"/>
      <c r="BE226" s="132"/>
      <c r="BF226" s="132"/>
      <c r="BG226" s="132"/>
      <c r="BH226" s="132"/>
      <c r="BI226" s="132"/>
      <c r="BJ226" s="132"/>
      <c r="BK226" s="132"/>
      <c r="BL226" s="132"/>
      <c r="BM226" s="132"/>
      <c r="BN226" s="132"/>
      <c r="BO226" s="132"/>
      <c r="BP226" s="132"/>
      <c r="BQ226" s="132"/>
      <c r="BR226" s="132"/>
      <c r="BS226" s="132"/>
      <c r="BT226" s="132"/>
      <c r="BU226" s="132"/>
      <c r="BV226" s="132"/>
      <c r="BW226" s="132"/>
      <c r="BX226" s="132"/>
      <c r="BY226" s="132"/>
      <c r="BZ226" s="132"/>
      <c r="CA226" s="132"/>
      <c r="CB226" s="132"/>
      <c r="CC226" s="132"/>
      <c r="CD226" s="132"/>
      <c r="CE226" s="132"/>
      <c r="CF226" s="132"/>
      <c r="CG226" s="132"/>
      <c r="CH226" s="132"/>
      <c r="CI226" s="132"/>
      <c r="CJ226" s="132"/>
      <c r="CK226" s="132"/>
      <c r="CL226" s="132"/>
      <c r="CM226" s="132"/>
      <c r="CN226" s="132"/>
    </row>
    <row r="227" spans="1:92" s="80" customFormat="1" ht="14.25" x14ac:dyDescent="0.2">
      <c r="A227" s="535"/>
      <c r="B227" s="536"/>
      <c r="C227" s="536"/>
      <c r="D227" s="536"/>
      <c r="E227" s="536"/>
      <c r="F227" s="537"/>
      <c r="G227" s="537"/>
      <c r="H227" s="536"/>
      <c r="I227" s="535"/>
      <c r="J227" s="537"/>
      <c r="K227" s="537"/>
      <c r="L227" s="536"/>
      <c r="M227" s="537"/>
      <c r="O227" s="523"/>
      <c r="P227" s="523"/>
      <c r="Q227" s="523"/>
      <c r="R227" s="523"/>
      <c r="S227" s="523"/>
      <c r="T227" s="523"/>
      <c r="U227" s="523"/>
    </row>
    <row r="228" spans="1:92" s="80" customFormat="1" ht="14.25" x14ac:dyDescent="0.2">
      <c r="A228" s="535"/>
      <c r="B228" s="536"/>
      <c r="C228" s="536"/>
      <c r="D228" s="536"/>
      <c r="E228" s="536"/>
      <c r="F228" s="537"/>
      <c r="G228" s="537"/>
      <c r="H228" s="536"/>
      <c r="I228" s="535"/>
      <c r="J228" s="537"/>
      <c r="K228" s="537"/>
      <c r="L228" s="536"/>
      <c r="M228" s="537"/>
      <c r="O228" s="523"/>
      <c r="P228" s="523"/>
      <c r="Q228" s="523"/>
      <c r="R228" s="523"/>
      <c r="S228" s="523"/>
      <c r="T228" s="523"/>
      <c r="U228" s="523"/>
    </row>
    <row r="229" spans="1:92" s="80" customFormat="1" ht="14.25" x14ac:dyDescent="0.2">
      <c r="A229" s="535"/>
      <c r="B229" s="536"/>
      <c r="C229" s="536"/>
      <c r="D229" s="536"/>
      <c r="E229" s="536"/>
      <c r="F229" s="537"/>
      <c r="G229" s="537"/>
      <c r="H229" s="536"/>
      <c r="I229" s="535"/>
      <c r="J229" s="537"/>
      <c r="K229" s="537"/>
      <c r="L229" s="536"/>
      <c r="M229" s="537"/>
      <c r="O229" s="523"/>
      <c r="P229" s="523"/>
      <c r="Q229" s="523"/>
      <c r="R229" s="523"/>
      <c r="S229" s="523"/>
      <c r="T229" s="523"/>
    </row>
    <row r="230" spans="1:92" s="80" customFormat="1" ht="14.25" x14ac:dyDescent="0.2">
      <c r="A230" s="535"/>
      <c r="B230" s="536"/>
      <c r="C230" s="536"/>
      <c r="D230" s="536"/>
      <c r="E230" s="536"/>
      <c r="F230" s="537"/>
      <c r="G230" s="537"/>
      <c r="H230" s="536"/>
      <c r="I230" s="535"/>
      <c r="J230" s="537"/>
      <c r="K230" s="537"/>
      <c r="L230" s="536"/>
      <c r="M230" s="537"/>
      <c r="O230" s="523"/>
      <c r="P230" s="523"/>
      <c r="Q230" s="523"/>
      <c r="R230" s="523"/>
      <c r="S230" s="523"/>
      <c r="T230" s="523"/>
    </row>
    <row r="231" spans="1:92" s="80" customFormat="1" ht="14.25" x14ac:dyDescent="0.2">
      <c r="A231" s="535"/>
      <c r="B231" s="536"/>
      <c r="C231" s="536"/>
      <c r="D231" s="536"/>
      <c r="E231" s="536"/>
      <c r="F231" s="537"/>
      <c r="G231" s="537"/>
      <c r="H231" s="536"/>
      <c r="I231" s="535"/>
      <c r="J231" s="537"/>
      <c r="K231" s="537"/>
      <c r="L231" s="536"/>
      <c r="M231" s="537"/>
      <c r="O231" s="523"/>
      <c r="P231" s="523"/>
      <c r="Q231" s="523"/>
      <c r="R231" s="523"/>
      <c r="S231" s="523"/>
    </row>
    <row r="232" spans="1:92" s="80" customFormat="1" ht="14.25" x14ac:dyDescent="0.2">
      <c r="A232" s="535"/>
      <c r="B232" s="536"/>
      <c r="C232" s="536"/>
      <c r="D232" s="536"/>
      <c r="E232" s="536"/>
      <c r="F232" s="537"/>
      <c r="G232" s="537"/>
      <c r="H232" s="536"/>
      <c r="I232" s="535"/>
      <c r="J232" s="537"/>
      <c r="K232" s="537"/>
      <c r="L232" s="536"/>
      <c r="M232" s="537"/>
      <c r="O232" s="523"/>
      <c r="P232" s="523"/>
      <c r="Q232" s="523"/>
      <c r="R232" s="523"/>
      <c r="S232" s="523"/>
    </row>
    <row r="233" spans="1:92" s="80" customFormat="1" x14ac:dyDescent="0.2">
      <c r="A233" s="535"/>
      <c r="B233" s="536"/>
      <c r="C233" s="536"/>
      <c r="D233" s="536"/>
      <c r="E233" s="536"/>
      <c r="F233" s="537"/>
      <c r="G233" s="537"/>
      <c r="H233" s="536"/>
      <c r="I233" s="535"/>
      <c r="J233" s="537"/>
      <c r="K233" s="537"/>
      <c r="L233" s="536"/>
      <c r="M233" s="537"/>
    </row>
    <row r="234" spans="1:92" s="80" customFormat="1" x14ac:dyDescent="0.2">
      <c r="A234" s="535"/>
      <c r="B234" s="536"/>
      <c r="C234" s="536"/>
      <c r="D234" s="536"/>
      <c r="E234" s="536"/>
      <c r="F234" s="537"/>
      <c r="G234" s="537"/>
      <c r="H234" s="536"/>
      <c r="I234" s="535"/>
      <c r="J234" s="537"/>
      <c r="K234" s="537"/>
      <c r="L234" s="536"/>
      <c r="M234" s="537"/>
    </row>
    <row r="235" spans="1:92" s="80" customFormat="1" x14ac:dyDescent="0.2">
      <c r="A235" s="535"/>
      <c r="B235" s="536"/>
      <c r="C235" s="536"/>
      <c r="D235" s="536"/>
      <c r="E235" s="536"/>
      <c r="F235" s="537"/>
      <c r="G235" s="537"/>
      <c r="H235" s="536"/>
      <c r="I235" s="535"/>
      <c r="J235" s="537"/>
      <c r="K235" s="537"/>
      <c r="L235" s="536"/>
      <c r="M235" s="537"/>
    </row>
    <row r="236" spans="1:92" s="80" customFormat="1" x14ac:dyDescent="0.2">
      <c r="A236" s="535"/>
      <c r="B236" s="536"/>
      <c r="C236" s="536"/>
      <c r="D236" s="536"/>
      <c r="E236" s="536"/>
      <c r="F236" s="537"/>
      <c r="G236" s="537"/>
      <c r="H236" s="536"/>
      <c r="I236" s="535"/>
      <c r="J236" s="537"/>
      <c r="K236" s="537"/>
      <c r="L236" s="536"/>
      <c r="M236" s="537"/>
    </row>
    <row r="237" spans="1:92" s="80" customFormat="1" x14ac:dyDescent="0.2">
      <c r="A237" s="535"/>
      <c r="B237" s="536"/>
      <c r="C237" s="536"/>
      <c r="D237" s="536"/>
      <c r="E237" s="536"/>
      <c r="F237" s="537"/>
      <c r="G237" s="537"/>
      <c r="H237" s="536"/>
      <c r="I237" s="535"/>
      <c r="J237" s="537"/>
      <c r="K237" s="537"/>
      <c r="L237" s="536"/>
      <c r="M237" s="537"/>
    </row>
    <row r="238" spans="1:92" s="80" customFormat="1" x14ac:dyDescent="0.2">
      <c r="A238" s="535"/>
      <c r="B238" s="536"/>
      <c r="C238" s="536"/>
      <c r="D238" s="536"/>
      <c r="E238" s="536"/>
      <c r="F238" s="537"/>
      <c r="G238" s="537"/>
      <c r="H238" s="536"/>
      <c r="I238" s="535"/>
      <c r="J238" s="537"/>
      <c r="K238" s="537"/>
      <c r="L238" s="536"/>
      <c r="M238" s="537"/>
    </row>
    <row r="239" spans="1:92" s="80" customFormat="1" x14ac:dyDescent="0.2">
      <c r="A239" s="535"/>
      <c r="B239" s="536"/>
      <c r="C239" s="536"/>
      <c r="D239" s="536"/>
      <c r="E239" s="536"/>
      <c r="F239" s="537"/>
      <c r="G239" s="537"/>
      <c r="H239" s="536"/>
      <c r="I239" s="535"/>
      <c r="J239" s="537"/>
      <c r="K239" s="537"/>
      <c r="L239" s="536"/>
      <c r="M239" s="537"/>
    </row>
    <row r="240" spans="1:92" s="80" customFormat="1" x14ac:dyDescent="0.2">
      <c r="A240" s="535"/>
      <c r="B240" s="536"/>
      <c r="C240" s="536"/>
      <c r="D240" s="536"/>
      <c r="E240" s="536"/>
      <c r="F240" s="537"/>
      <c r="G240" s="537"/>
      <c r="H240" s="536"/>
      <c r="I240" s="535"/>
      <c r="J240" s="537"/>
      <c r="K240" s="537"/>
      <c r="L240" s="536"/>
      <c r="M240" s="537"/>
    </row>
    <row r="241" spans="1:13" x14ac:dyDescent="0.2">
      <c r="A241" s="535"/>
      <c r="B241" s="536"/>
      <c r="C241" s="536"/>
      <c r="D241" s="536"/>
      <c r="E241" s="536"/>
      <c r="F241" s="537"/>
      <c r="G241" s="537"/>
      <c r="H241" s="536"/>
      <c r="I241" s="535"/>
      <c r="J241" s="537"/>
      <c r="K241" s="537"/>
      <c r="L241" s="536"/>
      <c r="M241" s="537"/>
    </row>
    <row r="242" spans="1:13" x14ac:dyDescent="0.2">
      <c r="A242" s="535"/>
      <c r="B242" s="536"/>
      <c r="C242" s="536"/>
      <c r="D242" s="536"/>
      <c r="E242" s="536"/>
      <c r="F242" s="537"/>
      <c r="G242" s="537"/>
      <c r="H242" s="536"/>
      <c r="I242" s="535"/>
      <c r="J242" s="537"/>
      <c r="K242" s="537"/>
      <c r="L242" s="536"/>
      <c r="M242" s="537"/>
    </row>
    <row r="243" spans="1:13" x14ac:dyDescent="0.2">
      <c r="A243" s="535"/>
      <c r="B243" s="536"/>
      <c r="C243" s="536"/>
      <c r="D243" s="536"/>
      <c r="E243" s="536"/>
      <c r="F243" s="537"/>
      <c r="G243" s="537"/>
      <c r="H243" s="536"/>
      <c r="I243" s="535"/>
      <c r="J243" s="537"/>
      <c r="K243" s="537"/>
      <c r="L243" s="536"/>
      <c r="M243" s="537"/>
    </row>
    <row r="244" spans="1:13" x14ac:dyDescent="0.2">
      <c r="A244" s="535"/>
      <c r="B244" s="536"/>
      <c r="C244" s="536"/>
      <c r="D244" s="536"/>
      <c r="E244" s="536"/>
      <c r="F244" s="537"/>
      <c r="G244" s="537"/>
      <c r="H244" s="536"/>
      <c r="I244" s="535"/>
      <c r="J244" s="537"/>
      <c r="K244" s="537"/>
      <c r="L244" s="536"/>
      <c r="M244" s="537"/>
    </row>
    <row r="245" spans="1:13" x14ac:dyDescent="0.2">
      <c r="A245" s="535"/>
      <c r="B245" s="536"/>
      <c r="C245" s="536"/>
      <c r="D245" s="536"/>
      <c r="E245" s="536"/>
      <c r="F245" s="537"/>
      <c r="G245" s="537"/>
      <c r="H245" s="536"/>
      <c r="I245" s="535"/>
      <c r="J245" s="537"/>
      <c r="K245" s="537"/>
      <c r="L245" s="536"/>
      <c r="M245" s="537"/>
    </row>
    <row r="246" spans="1:13" x14ac:dyDescent="0.2">
      <c r="A246" s="535"/>
      <c r="B246" s="536"/>
      <c r="C246" s="536"/>
      <c r="D246" s="536"/>
      <c r="E246" s="536"/>
      <c r="F246" s="537"/>
      <c r="G246" s="537"/>
      <c r="H246" s="536"/>
      <c r="I246" s="535"/>
      <c r="J246" s="537"/>
      <c r="K246" s="537"/>
      <c r="L246" s="536"/>
      <c r="M246" s="537"/>
    </row>
    <row r="247" spans="1:13" x14ac:dyDescent="0.2">
      <c r="A247" s="535"/>
      <c r="B247" s="536"/>
      <c r="C247" s="536"/>
      <c r="D247" s="536"/>
      <c r="E247" s="536"/>
      <c r="F247" s="537"/>
      <c r="G247" s="537"/>
      <c r="H247" s="536"/>
      <c r="I247" s="535"/>
      <c r="J247" s="537"/>
      <c r="K247" s="537"/>
      <c r="L247" s="536"/>
      <c r="M247" s="537"/>
    </row>
    <row r="248" spans="1:13" x14ac:dyDescent="0.2">
      <c r="A248" s="535"/>
      <c r="B248" s="536"/>
      <c r="C248" s="536"/>
      <c r="D248" s="536"/>
      <c r="E248" s="536"/>
      <c r="F248" s="537"/>
      <c r="G248" s="537"/>
      <c r="H248" s="536"/>
      <c r="I248" s="535"/>
      <c r="J248" s="537"/>
      <c r="K248" s="537"/>
      <c r="L248" s="536"/>
      <c r="M248" s="537"/>
    </row>
    <row r="249" spans="1:13" x14ac:dyDescent="0.2">
      <c r="A249" s="535"/>
      <c r="B249" s="536"/>
      <c r="C249" s="536"/>
      <c r="D249" s="536"/>
      <c r="E249" s="536"/>
      <c r="F249" s="537"/>
      <c r="G249" s="537"/>
      <c r="H249" s="536"/>
      <c r="I249" s="535"/>
      <c r="J249" s="537"/>
      <c r="K249" s="537"/>
      <c r="L249" s="536"/>
      <c r="M249" s="537"/>
    </row>
    <row r="250" spans="1:13" x14ac:dyDescent="0.2">
      <c r="A250" s="535"/>
      <c r="B250" s="536"/>
      <c r="C250" s="536"/>
      <c r="D250" s="536"/>
      <c r="E250" s="536"/>
      <c r="F250" s="537"/>
      <c r="G250" s="537"/>
      <c r="H250" s="536"/>
      <c r="I250" s="535"/>
      <c r="J250" s="537"/>
      <c r="K250" s="537"/>
      <c r="L250" s="536"/>
      <c r="M250" s="537"/>
    </row>
    <row r="251" spans="1:13" x14ac:dyDescent="0.2">
      <c r="A251" s="535"/>
      <c r="B251" s="536"/>
      <c r="C251" s="536"/>
      <c r="D251" s="536"/>
      <c r="E251" s="536"/>
      <c r="F251" s="537"/>
      <c r="G251" s="537"/>
      <c r="H251" s="536"/>
      <c r="I251" s="535"/>
      <c r="J251" s="537"/>
      <c r="K251" s="537"/>
      <c r="L251" s="536"/>
      <c r="M251" s="537"/>
    </row>
    <row r="252" spans="1:13" x14ac:dyDescent="0.2">
      <c r="A252" s="535"/>
      <c r="B252" s="536"/>
      <c r="C252" s="536"/>
      <c r="D252" s="536"/>
      <c r="E252" s="536"/>
      <c r="F252" s="537"/>
      <c r="G252" s="537"/>
      <c r="H252" s="536"/>
      <c r="I252" s="535"/>
      <c r="J252" s="537"/>
      <c r="K252" s="537"/>
      <c r="L252" s="536"/>
      <c r="M252" s="537"/>
    </row>
    <row r="253" spans="1:13" x14ac:dyDescent="0.2">
      <c r="A253" s="535"/>
      <c r="B253" s="536"/>
      <c r="C253" s="536"/>
      <c r="D253" s="536"/>
      <c r="E253" s="536"/>
      <c r="F253" s="537"/>
      <c r="G253" s="537"/>
      <c r="H253" s="536"/>
      <c r="I253" s="535"/>
      <c r="J253" s="537"/>
      <c r="K253" s="537"/>
      <c r="L253" s="536"/>
      <c r="M253" s="537"/>
    </row>
    <row r="254" spans="1:13" x14ac:dyDescent="0.2">
      <c r="A254" s="535"/>
      <c r="B254" s="536"/>
      <c r="C254" s="536"/>
      <c r="D254" s="536"/>
      <c r="E254" s="536"/>
      <c r="F254" s="537"/>
      <c r="G254" s="537"/>
      <c r="H254" s="536"/>
      <c r="I254" s="535"/>
      <c r="J254" s="537"/>
      <c r="K254" s="537"/>
      <c r="L254" s="536"/>
      <c r="M254" s="537"/>
    </row>
    <row r="255" spans="1:13" x14ac:dyDescent="0.2">
      <c r="A255" s="535"/>
      <c r="B255" s="536"/>
      <c r="C255" s="536"/>
      <c r="D255" s="536"/>
      <c r="E255" s="536"/>
      <c r="F255" s="537"/>
      <c r="G255" s="537"/>
      <c r="H255" s="536"/>
      <c r="I255" s="535"/>
      <c r="J255" s="537"/>
      <c r="K255" s="537"/>
      <c r="L255" s="536"/>
      <c r="M255" s="537"/>
    </row>
    <row r="256" spans="1:13" x14ac:dyDescent="0.2">
      <c r="A256" s="535"/>
      <c r="B256" s="536"/>
      <c r="C256" s="536"/>
      <c r="D256" s="536"/>
      <c r="E256" s="536"/>
      <c r="F256" s="537"/>
      <c r="G256" s="537"/>
      <c r="H256" s="536"/>
      <c r="I256" s="535"/>
      <c r="J256" s="537"/>
      <c r="K256" s="537"/>
      <c r="L256" s="536"/>
      <c r="M256" s="537"/>
    </row>
    <row r="257" spans="1:13" x14ac:dyDescent="0.2">
      <c r="A257" s="535"/>
      <c r="B257" s="536"/>
      <c r="C257" s="536"/>
      <c r="D257" s="536"/>
      <c r="E257" s="536"/>
      <c r="F257" s="537"/>
      <c r="G257" s="537"/>
      <c r="H257" s="536"/>
      <c r="I257" s="535"/>
      <c r="J257" s="537"/>
      <c r="K257" s="537"/>
      <c r="L257" s="536"/>
      <c r="M257" s="537"/>
    </row>
    <row r="258" spans="1:13" x14ac:dyDescent="0.2">
      <c r="A258" s="535"/>
      <c r="B258" s="536"/>
      <c r="C258" s="536"/>
      <c r="D258" s="536"/>
      <c r="E258" s="536"/>
      <c r="F258" s="537"/>
      <c r="G258" s="537"/>
      <c r="H258" s="536"/>
      <c r="I258" s="535"/>
      <c r="J258" s="537"/>
      <c r="K258" s="537"/>
      <c r="L258" s="536"/>
      <c r="M258" s="537"/>
    </row>
    <row r="259" spans="1:13" x14ac:dyDescent="0.2">
      <c r="A259" s="535"/>
      <c r="B259" s="536"/>
      <c r="C259" s="536"/>
      <c r="D259" s="536"/>
      <c r="E259" s="536"/>
      <c r="F259" s="537"/>
      <c r="G259" s="537"/>
      <c r="H259" s="536"/>
      <c r="I259" s="535"/>
      <c r="J259" s="537"/>
      <c r="K259" s="537"/>
      <c r="L259" s="536"/>
      <c r="M259" s="537"/>
    </row>
    <row r="260" spans="1:13" x14ac:dyDescent="0.2">
      <c r="A260" s="535"/>
      <c r="B260" s="536"/>
      <c r="C260" s="536"/>
      <c r="D260" s="536"/>
      <c r="E260" s="536"/>
      <c r="F260" s="537"/>
      <c r="G260" s="537"/>
      <c r="H260" s="536"/>
      <c r="I260" s="535"/>
      <c r="J260" s="537"/>
      <c r="K260" s="537"/>
      <c r="L260" s="536"/>
      <c r="M260" s="537"/>
    </row>
    <row r="261" spans="1:13" x14ac:dyDescent="0.2">
      <c r="A261" s="535"/>
      <c r="B261" s="536"/>
      <c r="C261" s="536"/>
      <c r="D261" s="536"/>
      <c r="E261" s="536"/>
      <c r="F261" s="537"/>
      <c r="G261" s="537"/>
      <c r="H261" s="536"/>
      <c r="I261" s="535"/>
      <c r="J261" s="537"/>
      <c r="K261" s="537"/>
      <c r="L261" s="536"/>
      <c r="M261" s="537"/>
    </row>
    <row r="262" spans="1:13" x14ac:dyDescent="0.2">
      <c r="A262" s="535"/>
      <c r="B262" s="536"/>
      <c r="C262" s="536"/>
      <c r="D262" s="536"/>
      <c r="E262" s="536"/>
      <c r="F262" s="537"/>
      <c r="G262" s="537"/>
      <c r="H262" s="536"/>
      <c r="I262" s="535"/>
      <c r="J262" s="537"/>
      <c r="K262" s="537"/>
      <c r="L262" s="536"/>
      <c r="M262" s="537"/>
    </row>
    <row r="263" spans="1:13" x14ac:dyDescent="0.2">
      <c r="A263" s="535"/>
      <c r="B263" s="536"/>
      <c r="C263" s="536"/>
      <c r="D263" s="536"/>
      <c r="E263" s="536"/>
      <c r="F263" s="537"/>
      <c r="G263" s="537"/>
      <c r="H263" s="536"/>
      <c r="I263" s="535"/>
      <c r="J263" s="537"/>
      <c r="K263" s="537"/>
      <c r="L263" s="536"/>
      <c r="M263" s="537"/>
    </row>
    <row r="264" spans="1:13" x14ac:dyDescent="0.2">
      <c r="A264" s="535"/>
      <c r="B264" s="536"/>
      <c r="C264" s="536"/>
      <c r="D264" s="536"/>
      <c r="E264" s="536"/>
      <c r="F264" s="537"/>
      <c r="G264" s="537"/>
      <c r="H264" s="536"/>
      <c r="I264" s="535"/>
      <c r="J264" s="537"/>
      <c r="K264" s="537"/>
      <c r="L264" s="536"/>
      <c r="M264" s="537"/>
    </row>
    <row r="265" spans="1:13" x14ac:dyDescent="0.2">
      <c r="A265" s="535"/>
      <c r="B265" s="536"/>
      <c r="C265" s="536"/>
      <c r="D265" s="536"/>
      <c r="E265" s="536"/>
      <c r="F265" s="537"/>
      <c r="G265" s="537"/>
      <c r="H265" s="536"/>
      <c r="I265" s="535"/>
      <c r="J265" s="537"/>
      <c r="K265" s="537"/>
      <c r="L265" s="536"/>
      <c r="M265" s="537"/>
    </row>
    <row r="266" spans="1:13" x14ac:dyDescent="0.2">
      <c r="A266" s="535"/>
      <c r="B266" s="536"/>
      <c r="C266" s="536"/>
      <c r="D266" s="536"/>
      <c r="E266" s="536"/>
      <c r="F266" s="537"/>
      <c r="G266" s="537"/>
      <c r="H266" s="536"/>
      <c r="I266" s="535"/>
      <c r="J266" s="537"/>
      <c r="K266" s="537"/>
      <c r="L266" s="536"/>
      <c r="M266" s="537"/>
    </row>
    <row r="267" spans="1:13" x14ac:dyDescent="0.2">
      <c r="A267" s="535"/>
      <c r="B267" s="536"/>
      <c r="C267" s="536"/>
      <c r="D267" s="536"/>
      <c r="E267" s="536"/>
      <c r="F267" s="537"/>
      <c r="G267" s="537"/>
      <c r="H267" s="536"/>
      <c r="I267" s="535"/>
      <c r="J267" s="537"/>
      <c r="K267" s="537"/>
      <c r="L267" s="536"/>
      <c r="M267" s="537"/>
    </row>
    <row r="268" spans="1:13" x14ac:dyDescent="0.2">
      <c r="A268" s="535"/>
      <c r="B268" s="536"/>
      <c r="C268" s="536"/>
      <c r="D268" s="536"/>
      <c r="E268" s="536"/>
      <c r="F268" s="537"/>
      <c r="G268" s="537"/>
      <c r="H268" s="536"/>
      <c r="I268" s="535"/>
      <c r="J268" s="537"/>
      <c r="K268" s="537"/>
      <c r="L268" s="536"/>
      <c r="M268" s="537"/>
    </row>
    <row r="269" spans="1:13" x14ac:dyDescent="0.2">
      <c r="A269" s="535"/>
      <c r="B269" s="536"/>
      <c r="C269" s="536"/>
      <c r="D269" s="536"/>
      <c r="E269" s="536"/>
      <c r="F269" s="537"/>
      <c r="G269" s="537"/>
      <c r="H269" s="536"/>
      <c r="I269" s="535"/>
      <c r="J269" s="537"/>
      <c r="K269" s="537"/>
      <c r="L269" s="536"/>
      <c r="M269" s="537"/>
    </row>
    <row r="270" spans="1:13" x14ac:dyDescent="0.2">
      <c r="A270" s="535"/>
      <c r="B270" s="536"/>
      <c r="C270" s="536"/>
      <c r="D270" s="536"/>
      <c r="E270" s="536"/>
      <c r="F270" s="537"/>
      <c r="G270" s="537"/>
      <c r="H270" s="536"/>
      <c r="I270" s="535"/>
      <c r="J270" s="537"/>
      <c r="K270" s="537"/>
      <c r="L270" s="536"/>
      <c r="M270" s="537"/>
    </row>
    <row r="271" spans="1:13" x14ac:dyDescent="0.2">
      <c r="A271" s="535"/>
      <c r="B271" s="536"/>
      <c r="C271" s="536"/>
      <c r="D271" s="536"/>
      <c r="E271" s="536"/>
      <c r="F271" s="537"/>
      <c r="G271" s="537"/>
      <c r="H271" s="536"/>
      <c r="I271" s="535"/>
      <c r="J271" s="537"/>
      <c r="K271" s="537"/>
      <c r="L271" s="536"/>
      <c r="M271" s="537"/>
    </row>
    <row r="272" spans="1:13" x14ac:dyDescent="0.2">
      <c r="A272" s="535"/>
      <c r="B272" s="536"/>
      <c r="C272" s="536"/>
      <c r="D272" s="536"/>
      <c r="E272" s="536"/>
      <c r="F272" s="537"/>
      <c r="G272" s="537"/>
      <c r="H272" s="536"/>
      <c r="I272" s="535"/>
      <c r="J272" s="537"/>
      <c r="K272" s="537"/>
      <c r="L272" s="536"/>
      <c r="M272" s="537"/>
    </row>
    <row r="273" spans="1:13" x14ac:dyDescent="0.2">
      <c r="A273" s="535"/>
      <c r="B273" s="536"/>
      <c r="C273" s="536"/>
      <c r="D273" s="536"/>
      <c r="E273" s="536"/>
      <c r="F273" s="537"/>
      <c r="G273" s="537"/>
      <c r="H273" s="536"/>
      <c r="I273" s="535"/>
      <c r="J273" s="537"/>
      <c r="K273" s="537"/>
      <c r="L273" s="536"/>
      <c r="M273" s="537"/>
    </row>
    <row r="274" spans="1:13" x14ac:dyDescent="0.2">
      <c r="A274" s="535"/>
      <c r="B274" s="536"/>
      <c r="C274" s="536"/>
      <c r="D274" s="536"/>
      <c r="E274" s="536"/>
      <c r="F274" s="537"/>
      <c r="G274" s="537"/>
      <c r="H274" s="536"/>
      <c r="I274" s="535"/>
      <c r="J274" s="537"/>
      <c r="K274" s="537"/>
      <c r="L274" s="536"/>
      <c r="M274" s="537"/>
    </row>
    <row r="275" spans="1:13" x14ac:dyDescent="0.2">
      <c r="A275" s="535"/>
      <c r="B275" s="536"/>
      <c r="C275" s="536"/>
      <c r="D275" s="536"/>
      <c r="E275" s="536"/>
      <c r="F275" s="537"/>
      <c r="G275" s="537"/>
      <c r="H275" s="536"/>
      <c r="I275" s="535"/>
      <c r="J275" s="537"/>
      <c r="K275" s="537"/>
      <c r="L275" s="536"/>
      <c r="M275" s="537"/>
    </row>
    <row r="276" spans="1:13" x14ac:dyDescent="0.2">
      <c r="A276" s="535"/>
      <c r="B276" s="536"/>
      <c r="C276" s="536"/>
      <c r="D276" s="536"/>
      <c r="E276" s="536"/>
      <c r="F276" s="537"/>
      <c r="G276" s="537"/>
      <c r="H276" s="536"/>
      <c r="I276" s="535"/>
      <c r="J276" s="537"/>
      <c r="K276" s="537"/>
      <c r="L276" s="536"/>
      <c r="M276" s="537"/>
    </row>
    <row r="277" spans="1:13" x14ac:dyDescent="0.2">
      <c r="A277" s="535"/>
      <c r="B277" s="536"/>
      <c r="C277" s="536"/>
      <c r="D277" s="536"/>
      <c r="E277" s="536"/>
      <c r="F277" s="537"/>
      <c r="G277" s="537"/>
      <c r="H277" s="536"/>
      <c r="I277" s="535"/>
      <c r="J277" s="537"/>
      <c r="K277" s="537"/>
      <c r="L277" s="536"/>
      <c r="M277" s="537"/>
    </row>
    <row r="278" spans="1:13" x14ac:dyDescent="0.2">
      <c r="A278" s="535"/>
      <c r="B278" s="536"/>
      <c r="C278" s="536"/>
      <c r="D278" s="536"/>
      <c r="E278" s="536"/>
      <c r="F278" s="537"/>
      <c r="G278" s="537"/>
      <c r="H278" s="536"/>
      <c r="I278" s="535"/>
      <c r="J278" s="537"/>
      <c r="K278" s="537"/>
      <c r="L278" s="536"/>
      <c r="M278" s="537"/>
    </row>
    <row r="279" spans="1:13" x14ac:dyDescent="0.2">
      <c r="A279" s="535"/>
      <c r="B279" s="536"/>
      <c r="C279" s="536"/>
      <c r="D279" s="536"/>
      <c r="E279" s="536"/>
      <c r="F279" s="537"/>
      <c r="G279" s="537"/>
      <c r="H279" s="536"/>
      <c r="I279" s="535"/>
      <c r="J279" s="537"/>
      <c r="K279" s="537"/>
      <c r="L279" s="536"/>
      <c r="M279" s="537"/>
    </row>
    <row r="280" spans="1:13" x14ac:dyDescent="0.2">
      <c r="A280" s="535"/>
      <c r="B280" s="536"/>
      <c r="C280" s="536"/>
      <c r="D280" s="536"/>
      <c r="E280" s="536"/>
      <c r="F280" s="537"/>
      <c r="G280" s="537"/>
      <c r="H280" s="536"/>
      <c r="I280" s="535"/>
      <c r="J280" s="537"/>
      <c r="K280" s="537"/>
      <c r="L280" s="536"/>
      <c r="M280" s="537"/>
    </row>
    <row r="281" spans="1:13" x14ac:dyDescent="0.2">
      <c r="A281" s="535"/>
      <c r="B281" s="536"/>
      <c r="C281" s="536"/>
      <c r="D281" s="536"/>
      <c r="E281" s="536"/>
      <c r="F281" s="537"/>
      <c r="G281" s="537"/>
      <c r="H281" s="536"/>
      <c r="I281" s="535"/>
      <c r="J281" s="537"/>
      <c r="K281" s="537"/>
      <c r="L281" s="536"/>
      <c r="M281" s="537"/>
    </row>
    <row r="282" spans="1:13" x14ac:dyDescent="0.2">
      <c r="A282" s="535"/>
      <c r="B282" s="536"/>
      <c r="C282" s="536"/>
      <c r="D282" s="536"/>
      <c r="E282" s="536"/>
      <c r="F282" s="537"/>
      <c r="G282" s="537"/>
      <c r="H282" s="536"/>
      <c r="I282" s="535"/>
      <c r="J282" s="537"/>
      <c r="K282" s="537"/>
      <c r="L282" s="536"/>
      <c r="M282" s="537"/>
    </row>
    <row r="283" spans="1:13" x14ac:dyDescent="0.2">
      <c r="A283" s="535"/>
      <c r="B283" s="536"/>
      <c r="C283" s="536"/>
      <c r="D283" s="536"/>
      <c r="E283" s="536"/>
      <c r="F283" s="537"/>
      <c r="G283" s="537"/>
      <c r="H283" s="536"/>
      <c r="I283" s="535"/>
      <c r="J283" s="537"/>
      <c r="K283" s="537"/>
      <c r="L283" s="536"/>
      <c r="M283" s="537"/>
    </row>
    <row r="284" spans="1:13" x14ac:dyDescent="0.2">
      <c r="A284" s="535"/>
      <c r="B284" s="536"/>
      <c r="C284" s="536"/>
      <c r="D284" s="536"/>
      <c r="E284" s="536"/>
      <c r="F284" s="537"/>
      <c r="G284" s="537"/>
      <c r="H284" s="536"/>
      <c r="I284" s="535"/>
      <c r="J284" s="537"/>
      <c r="K284" s="537"/>
      <c r="L284" s="536"/>
      <c r="M284" s="537"/>
    </row>
    <row r="285" spans="1:13" x14ac:dyDescent="0.2">
      <c r="A285" s="535"/>
      <c r="B285" s="536"/>
      <c r="C285" s="536"/>
      <c r="D285" s="536"/>
      <c r="E285" s="536"/>
      <c r="F285" s="537"/>
      <c r="G285" s="537"/>
      <c r="H285" s="536"/>
      <c r="I285" s="535"/>
      <c r="J285" s="537"/>
      <c r="K285" s="537"/>
      <c r="L285" s="536"/>
      <c r="M285" s="537"/>
    </row>
    <row r="286" spans="1:13" x14ac:dyDescent="0.2">
      <c r="A286" s="535"/>
      <c r="B286" s="536"/>
      <c r="C286" s="536"/>
      <c r="D286" s="536"/>
      <c r="E286" s="536"/>
      <c r="F286" s="537"/>
      <c r="G286" s="537"/>
      <c r="H286" s="536"/>
      <c r="I286" s="535"/>
      <c r="J286" s="537"/>
      <c r="K286" s="537"/>
      <c r="L286" s="536"/>
      <c r="M286" s="537"/>
    </row>
    <row r="287" spans="1:13" x14ac:dyDescent="0.2">
      <c r="A287" s="535"/>
      <c r="B287" s="536"/>
      <c r="C287" s="536"/>
      <c r="D287" s="536"/>
      <c r="E287" s="536"/>
      <c r="F287" s="537"/>
      <c r="G287" s="537"/>
      <c r="H287" s="536"/>
      <c r="I287" s="535"/>
      <c r="J287" s="537"/>
      <c r="K287" s="537"/>
      <c r="L287" s="536"/>
      <c r="M287" s="537"/>
    </row>
    <row r="288" spans="1:13" x14ac:dyDescent="0.2">
      <c r="A288" s="535"/>
      <c r="B288" s="536"/>
      <c r="C288" s="536"/>
      <c r="D288" s="536"/>
      <c r="E288" s="536"/>
      <c r="F288" s="537"/>
      <c r="G288" s="537"/>
      <c r="H288" s="536"/>
      <c r="I288" s="535"/>
      <c r="J288" s="537"/>
      <c r="K288" s="537"/>
      <c r="L288" s="536"/>
      <c r="M288" s="537"/>
    </row>
    <row r="289" spans="1:13" x14ac:dyDescent="0.2">
      <c r="A289" s="535"/>
      <c r="B289" s="536"/>
      <c r="C289" s="536"/>
      <c r="D289" s="536"/>
      <c r="E289" s="536"/>
      <c r="F289" s="537"/>
      <c r="G289" s="537"/>
      <c r="H289" s="536"/>
      <c r="I289" s="535"/>
      <c r="J289" s="537"/>
      <c r="K289" s="537"/>
      <c r="L289" s="536"/>
      <c r="M289" s="537"/>
    </row>
    <row r="290" spans="1:13" x14ac:dyDescent="0.2">
      <c r="A290" s="535"/>
      <c r="B290" s="536"/>
      <c r="C290" s="536"/>
      <c r="D290" s="536"/>
      <c r="E290" s="536"/>
      <c r="F290" s="537"/>
      <c r="G290" s="537"/>
      <c r="H290" s="536"/>
      <c r="I290" s="535"/>
      <c r="J290" s="537"/>
      <c r="K290" s="537"/>
      <c r="L290" s="536"/>
      <c r="M290" s="537"/>
    </row>
    <row r="291" spans="1:13" x14ac:dyDescent="0.2">
      <c r="A291" s="535"/>
      <c r="B291" s="536"/>
      <c r="C291" s="536"/>
      <c r="D291" s="536"/>
      <c r="E291" s="536"/>
      <c r="F291" s="537"/>
      <c r="G291" s="537"/>
      <c r="H291" s="536"/>
      <c r="I291" s="535"/>
      <c r="J291" s="537"/>
      <c r="K291" s="537"/>
      <c r="L291" s="536"/>
      <c r="M291" s="537"/>
    </row>
    <row r="292" spans="1:13" x14ac:dyDescent="0.2">
      <c r="A292" s="535"/>
      <c r="B292" s="536"/>
      <c r="C292" s="536"/>
      <c r="D292" s="536"/>
      <c r="E292" s="536"/>
      <c r="F292" s="537"/>
      <c r="G292" s="537"/>
      <c r="H292" s="536"/>
      <c r="I292" s="535"/>
      <c r="J292" s="537"/>
      <c r="K292" s="537"/>
      <c r="L292" s="536"/>
      <c r="M292" s="537"/>
    </row>
    <row r="293" spans="1:13" x14ac:dyDescent="0.2">
      <c r="A293" s="535"/>
      <c r="B293" s="536"/>
      <c r="C293" s="536"/>
      <c r="D293" s="536"/>
      <c r="E293" s="536"/>
      <c r="F293" s="537"/>
      <c r="G293" s="537"/>
      <c r="H293" s="536"/>
      <c r="I293" s="535"/>
      <c r="J293" s="537"/>
      <c r="K293" s="537"/>
      <c r="L293" s="536"/>
      <c r="M293" s="537"/>
    </row>
    <row r="294" spans="1:13" x14ac:dyDescent="0.2">
      <c r="A294" s="535"/>
      <c r="B294" s="536"/>
      <c r="C294" s="536"/>
      <c r="D294" s="536"/>
      <c r="E294" s="536"/>
      <c r="F294" s="537"/>
      <c r="G294" s="537"/>
      <c r="H294" s="536"/>
      <c r="I294" s="535"/>
      <c r="J294" s="537"/>
      <c r="K294" s="537"/>
      <c r="L294" s="536"/>
      <c r="M294" s="537"/>
    </row>
    <row r="295" spans="1:13" x14ac:dyDescent="0.2">
      <c r="A295" s="535"/>
      <c r="B295" s="536"/>
      <c r="C295" s="536"/>
      <c r="D295" s="536"/>
      <c r="E295" s="536"/>
      <c r="F295" s="537"/>
      <c r="G295" s="537"/>
      <c r="H295" s="536"/>
      <c r="I295" s="535"/>
      <c r="J295" s="537"/>
      <c r="K295" s="537"/>
      <c r="L295" s="536"/>
      <c r="M295" s="537"/>
    </row>
    <row r="296" spans="1:13" x14ac:dyDescent="0.2">
      <c r="A296" s="535"/>
      <c r="B296" s="536"/>
      <c r="C296" s="536"/>
      <c r="D296" s="536"/>
      <c r="E296" s="536"/>
      <c r="F296" s="537"/>
      <c r="G296" s="537"/>
      <c r="H296" s="536"/>
      <c r="I296" s="535"/>
      <c r="J296" s="537"/>
      <c r="K296" s="537"/>
      <c r="L296" s="536"/>
      <c r="M296" s="537"/>
    </row>
    <row r="297" spans="1:13" x14ac:dyDescent="0.2">
      <c r="A297" s="535"/>
      <c r="B297" s="536"/>
      <c r="C297" s="536"/>
      <c r="D297" s="536"/>
      <c r="E297" s="536"/>
      <c r="F297" s="537"/>
      <c r="G297" s="537"/>
      <c r="H297" s="536"/>
      <c r="I297" s="535"/>
      <c r="J297" s="537"/>
      <c r="K297" s="537"/>
      <c r="L297" s="536"/>
      <c r="M297" s="537"/>
    </row>
    <row r="298" spans="1:13" x14ac:dyDescent="0.2">
      <c r="A298" s="535"/>
      <c r="B298" s="536"/>
      <c r="C298" s="536"/>
      <c r="D298" s="536"/>
      <c r="E298" s="536"/>
      <c r="F298" s="537"/>
      <c r="G298" s="537"/>
      <c r="H298" s="536"/>
      <c r="I298" s="535"/>
      <c r="J298" s="537"/>
      <c r="K298" s="537"/>
      <c r="L298" s="536"/>
      <c r="M298" s="537"/>
    </row>
    <row r="299" spans="1:13" x14ac:dyDescent="0.2">
      <c r="A299" s="535"/>
      <c r="B299" s="536"/>
      <c r="C299" s="536"/>
      <c r="D299" s="536"/>
      <c r="E299" s="536"/>
      <c r="F299" s="537"/>
      <c r="G299" s="537"/>
      <c r="H299" s="536"/>
      <c r="I299" s="535"/>
      <c r="J299" s="537"/>
      <c r="K299" s="537"/>
      <c r="L299" s="536"/>
      <c r="M299" s="537"/>
    </row>
    <row r="300" spans="1:13" x14ac:dyDescent="0.2">
      <c r="A300" s="535"/>
      <c r="B300" s="536"/>
      <c r="C300" s="536"/>
      <c r="D300" s="536"/>
      <c r="E300" s="536"/>
      <c r="F300" s="537"/>
      <c r="G300" s="537"/>
      <c r="H300" s="536"/>
      <c r="I300" s="535"/>
      <c r="J300" s="537"/>
      <c r="K300" s="537"/>
      <c r="L300" s="536"/>
      <c r="M300" s="537"/>
    </row>
    <row r="301" spans="1:13" x14ac:dyDescent="0.2">
      <c r="A301" s="535"/>
      <c r="B301" s="536"/>
      <c r="C301" s="536"/>
      <c r="D301" s="536"/>
      <c r="E301" s="536"/>
      <c r="F301" s="537"/>
      <c r="G301" s="537"/>
      <c r="H301" s="536"/>
      <c r="I301" s="535"/>
      <c r="J301" s="537"/>
      <c r="K301" s="537"/>
      <c r="L301" s="536"/>
      <c r="M301" s="537"/>
    </row>
    <row r="302" spans="1:13" x14ac:dyDescent="0.2">
      <c r="A302" s="535"/>
      <c r="B302" s="536"/>
      <c r="C302" s="536"/>
      <c r="D302" s="536"/>
      <c r="E302" s="536"/>
      <c r="F302" s="537"/>
      <c r="G302" s="537"/>
      <c r="H302" s="536"/>
      <c r="I302" s="535"/>
      <c r="J302" s="537"/>
      <c r="K302" s="537"/>
      <c r="L302" s="536"/>
      <c r="M302" s="537"/>
    </row>
    <row r="303" spans="1:13" x14ac:dyDescent="0.2">
      <c r="A303" s="535"/>
      <c r="B303" s="536"/>
      <c r="C303" s="536"/>
      <c r="D303" s="536"/>
      <c r="E303" s="536"/>
      <c r="F303" s="537"/>
      <c r="G303" s="537"/>
      <c r="H303" s="536"/>
      <c r="I303" s="535"/>
      <c r="J303" s="537"/>
      <c r="K303" s="537"/>
      <c r="L303" s="536"/>
      <c r="M303" s="537"/>
    </row>
    <row r="304" spans="1:13" x14ac:dyDescent="0.2">
      <c r="A304" s="535"/>
      <c r="B304" s="536"/>
      <c r="C304" s="536"/>
      <c r="D304" s="536"/>
      <c r="E304" s="536"/>
      <c r="F304" s="537"/>
      <c r="G304" s="537"/>
      <c r="H304" s="536"/>
      <c r="I304" s="535"/>
      <c r="J304" s="537"/>
      <c r="K304" s="537"/>
      <c r="L304" s="536"/>
      <c r="M304" s="537"/>
    </row>
    <row r="305" spans="1:13" x14ac:dyDescent="0.2">
      <c r="A305" s="535"/>
      <c r="B305" s="536"/>
      <c r="C305" s="536"/>
      <c r="D305" s="536"/>
      <c r="E305" s="536"/>
      <c r="F305" s="537"/>
      <c r="G305" s="537"/>
      <c r="H305" s="536"/>
      <c r="I305" s="535"/>
      <c r="J305" s="537"/>
      <c r="K305" s="537"/>
      <c r="L305" s="536"/>
      <c r="M305" s="537"/>
    </row>
    <row r="306" spans="1:13" x14ac:dyDescent="0.2">
      <c r="A306" s="535"/>
      <c r="B306" s="536"/>
      <c r="C306" s="536"/>
      <c r="D306" s="536"/>
      <c r="E306" s="536"/>
      <c r="F306" s="537"/>
      <c r="G306" s="537"/>
      <c r="H306" s="536"/>
      <c r="I306" s="535"/>
      <c r="J306" s="537"/>
      <c r="K306" s="537"/>
      <c r="L306" s="536"/>
      <c r="M306" s="537"/>
    </row>
    <row r="307" spans="1:13" x14ac:dyDescent="0.2">
      <c r="A307" s="535"/>
      <c r="B307" s="536"/>
      <c r="C307" s="536"/>
      <c r="D307" s="536"/>
      <c r="E307" s="536"/>
      <c r="F307" s="537"/>
      <c r="G307" s="537"/>
      <c r="H307" s="536"/>
      <c r="I307" s="535"/>
      <c r="J307" s="537"/>
      <c r="K307" s="537"/>
      <c r="L307" s="536"/>
      <c r="M307" s="537"/>
    </row>
    <row r="308" spans="1:13" x14ac:dyDescent="0.2">
      <c r="A308" s="535"/>
      <c r="B308" s="536"/>
      <c r="C308" s="536"/>
      <c r="D308" s="536"/>
      <c r="E308" s="536"/>
      <c r="F308" s="537"/>
      <c r="G308" s="537"/>
      <c r="H308" s="536"/>
      <c r="I308" s="535"/>
      <c r="J308" s="537"/>
      <c r="K308" s="537"/>
      <c r="L308" s="536"/>
      <c r="M308" s="537"/>
    </row>
    <row r="309" spans="1:13" x14ac:dyDescent="0.2">
      <c r="A309" s="535"/>
      <c r="B309" s="536"/>
      <c r="C309" s="536"/>
      <c r="D309" s="536"/>
      <c r="E309" s="536"/>
      <c r="F309" s="537"/>
      <c r="G309" s="537"/>
      <c r="H309" s="536"/>
      <c r="I309" s="535"/>
      <c r="J309" s="537"/>
      <c r="K309" s="537"/>
      <c r="L309" s="536"/>
      <c r="M309" s="537"/>
    </row>
    <row r="310" spans="1:13" x14ac:dyDescent="0.2">
      <c r="A310" s="535"/>
      <c r="B310" s="536"/>
      <c r="C310" s="536"/>
      <c r="D310" s="536"/>
      <c r="E310" s="536"/>
      <c r="F310" s="537"/>
      <c r="G310" s="537"/>
      <c r="H310" s="536"/>
      <c r="I310" s="535"/>
      <c r="J310" s="537"/>
      <c r="K310" s="537"/>
      <c r="L310" s="536"/>
      <c r="M310" s="537"/>
    </row>
    <row r="311" spans="1:13" x14ac:dyDescent="0.2">
      <c r="A311" s="535"/>
      <c r="B311" s="536"/>
      <c r="C311" s="536"/>
      <c r="D311" s="536"/>
      <c r="E311" s="536"/>
      <c r="F311" s="537"/>
      <c r="G311" s="537"/>
      <c r="H311" s="536"/>
      <c r="I311" s="535"/>
      <c r="J311" s="537"/>
      <c r="K311" s="537"/>
      <c r="L311" s="536"/>
      <c r="M311" s="537"/>
    </row>
    <row r="312" spans="1:13" x14ac:dyDescent="0.2">
      <c r="A312" s="535"/>
      <c r="B312" s="536"/>
      <c r="C312" s="536"/>
      <c r="D312" s="536"/>
      <c r="E312" s="536"/>
      <c r="F312" s="537"/>
      <c r="G312" s="537"/>
      <c r="H312" s="536"/>
      <c r="I312" s="535"/>
      <c r="J312" s="537"/>
      <c r="K312" s="537"/>
      <c r="L312" s="536"/>
      <c r="M312" s="537"/>
    </row>
    <row r="313" spans="1:13" x14ac:dyDescent="0.2">
      <c r="A313" s="535"/>
      <c r="B313" s="536"/>
      <c r="C313" s="536"/>
      <c r="D313" s="536"/>
      <c r="E313" s="536"/>
      <c r="F313" s="537"/>
      <c r="G313" s="537"/>
      <c r="H313" s="536"/>
      <c r="I313" s="535"/>
      <c r="J313" s="537"/>
      <c r="K313" s="537"/>
      <c r="L313" s="536"/>
      <c r="M313" s="537"/>
    </row>
    <row r="314" spans="1:13" x14ac:dyDescent="0.2">
      <c r="A314" s="535"/>
      <c r="B314" s="536"/>
      <c r="C314" s="536"/>
      <c r="D314" s="536"/>
      <c r="E314" s="536"/>
      <c r="F314" s="537"/>
      <c r="G314" s="537"/>
      <c r="H314" s="536"/>
      <c r="I314" s="535"/>
      <c r="J314" s="537"/>
      <c r="K314" s="537"/>
      <c r="L314" s="536"/>
      <c r="M314" s="537"/>
    </row>
    <row r="315" spans="1:13" x14ac:dyDescent="0.2">
      <c r="A315" s="535"/>
      <c r="B315" s="536"/>
      <c r="C315" s="536"/>
      <c r="D315" s="536"/>
      <c r="E315" s="536"/>
      <c r="F315" s="537"/>
      <c r="G315" s="537"/>
      <c r="H315" s="536"/>
      <c r="I315" s="535"/>
      <c r="J315" s="537"/>
      <c r="K315" s="537"/>
      <c r="L315" s="536"/>
      <c r="M315" s="537"/>
    </row>
    <row r="316" spans="1:13" x14ac:dyDescent="0.2">
      <c r="A316" s="535"/>
      <c r="B316" s="536"/>
      <c r="C316" s="536"/>
      <c r="D316" s="536"/>
      <c r="E316" s="536"/>
      <c r="F316" s="537"/>
      <c r="G316" s="537"/>
      <c r="H316" s="536"/>
      <c r="I316" s="535"/>
      <c r="J316" s="537"/>
      <c r="K316" s="537"/>
      <c r="L316" s="536"/>
      <c r="M316" s="537"/>
    </row>
    <row r="317" spans="1:13" x14ac:dyDescent="0.2">
      <c r="A317" s="535"/>
      <c r="B317" s="536"/>
      <c r="C317" s="536"/>
      <c r="D317" s="536"/>
      <c r="E317" s="536"/>
      <c r="F317" s="537"/>
      <c r="G317" s="537"/>
      <c r="H317" s="536"/>
      <c r="I317" s="535"/>
      <c r="J317" s="537"/>
      <c r="K317" s="537"/>
      <c r="L317" s="536"/>
      <c r="M317" s="537"/>
    </row>
    <row r="318" spans="1:13" x14ac:dyDescent="0.2">
      <c r="A318" s="535"/>
      <c r="B318" s="536"/>
      <c r="C318" s="536"/>
      <c r="D318" s="536"/>
      <c r="E318" s="536"/>
      <c r="F318" s="537"/>
      <c r="G318" s="537"/>
      <c r="H318" s="536"/>
      <c r="I318" s="535"/>
      <c r="J318" s="537"/>
      <c r="K318" s="537"/>
      <c r="L318" s="536"/>
      <c r="M318" s="537"/>
    </row>
    <row r="319" spans="1:13" x14ac:dyDescent="0.2">
      <c r="A319" s="535"/>
      <c r="B319" s="536"/>
      <c r="C319" s="536"/>
      <c r="D319" s="536"/>
      <c r="E319" s="536"/>
      <c r="F319" s="537"/>
      <c r="G319" s="537"/>
      <c r="H319" s="536"/>
      <c r="I319" s="535"/>
      <c r="J319" s="537"/>
      <c r="K319" s="537"/>
      <c r="L319" s="536"/>
      <c r="M319" s="537"/>
    </row>
    <row r="320" spans="1:13" x14ac:dyDescent="0.2">
      <c r="A320" s="535"/>
      <c r="B320" s="536"/>
      <c r="C320" s="536"/>
      <c r="D320" s="536"/>
      <c r="E320" s="536"/>
      <c r="F320" s="537"/>
      <c r="G320" s="537"/>
      <c r="H320" s="536"/>
      <c r="I320" s="535"/>
      <c r="J320" s="537"/>
      <c r="K320" s="537"/>
      <c r="L320" s="536"/>
      <c r="M320" s="537"/>
    </row>
    <row r="321" spans="1:13" x14ac:dyDescent="0.2">
      <c r="A321" s="535"/>
      <c r="B321" s="536"/>
      <c r="C321" s="536"/>
      <c r="D321" s="536"/>
      <c r="E321" s="536"/>
      <c r="F321" s="537"/>
      <c r="G321" s="537"/>
      <c r="H321" s="536"/>
      <c r="I321" s="535"/>
      <c r="J321" s="537"/>
      <c r="K321" s="537"/>
      <c r="L321" s="536"/>
      <c r="M321" s="537"/>
    </row>
    <row r="322" spans="1:13" x14ac:dyDescent="0.2">
      <c r="A322" s="535"/>
      <c r="B322" s="536"/>
      <c r="C322" s="536"/>
      <c r="D322" s="536"/>
      <c r="E322" s="536"/>
      <c r="F322" s="537"/>
      <c r="G322" s="537"/>
      <c r="H322" s="536"/>
      <c r="I322" s="535"/>
      <c r="J322" s="537"/>
      <c r="K322" s="537"/>
      <c r="L322" s="536"/>
      <c r="M322" s="537"/>
    </row>
    <row r="323" spans="1:13" x14ac:dyDescent="0.2">
      <c r="A323" s="535"/>
      <c r="B323" s="536"/>
      <c r="C323" s="536"/>
      <c r="D323" s="536"/>
      <c r="E323" s="536"/>
      <c r="F323" s="537"/>
      <c r="G323" s="537"/>
      <c r="H323" s="536"/>
      <c r="I323" s="535"/>
      <c r="J323" s="537"/>
      <c r="K323" s="537"/>
      <c r="L323" s="536"/>
      <c r="M323" s="537"/>
    </row>
    <row r="324" spans="1:13" x14ac:dyDescent="0.2">
      <c r="A324" s="535"/>
      <c r="B324" s="536"/>
      <c r="C324" s="536"/>
      <c r="D324" s="536"/>
      <c r="E324" s="536"/>
      <c r="F324" s="537"/>
      <c r="G324" s="537"/>
      <c r="H324" s="536"/>
      <c r="I324" s="535"/>
      <c r="J324" s="537"/>
      <c r="K324" s="537"/>
      <c r="L324" s="536"/>
      <c r="M324" s="537"/>
    </row>
    <row r="325" spans="1:13" x14ac:dyDescent="0.2">
      <c r="A325" s="535"/>
      <c r="B325" s="536"/>
      <c r="C325" s="536"/>
      <c r="D325" s="536"/>
      <c r="E325" s="536"/>
      <c r="F325" s="537"/>
      <c r="G325" s="537"/>
      <c r="H325" s="536"/>
      <c r="I325" s="535"/>
      <c r="J325" s="537"/>
      <c r="K325" s="537"/>
      <c r="L325" s="536"/>
      <c r="M325" s="537"/>
    </row>
    <row r="326" spans="1:13" x14ac:dyDescent="0.2">
      <c r="A326" s="535"/>
      <c r="B326" s="536"/>
      <c r="C326" s="536"/>
      <c r="D326" s="536"/>
      <c r="E326" s="536"/>
      <c r="F326" s="537"/>
      <c r="G326" s="537"/>
      <c r="H326" s="536"/>
      <c r="I326" s="535"/>
      <c r="J326" s="537"/>
      <c r="K326" s="537"/>
      <c r="L326" s="536"/>
      <c r="M326" s="537"/>
    </row>
    <row r="327" spans="1:13" x14ac:dyDescent="0.2">
      <c r="A327" s="535"/>
      <c r="B327" s="536"/>
      <c r="C327" s="536"/>
      <c r="D327" s="536"/>
      <c r="E327" s="536"/>
      <c r="F327" s="537"/>
      <c r="G327" s="537"/>
      <c r="H327" s="536"/>
      <c r="I327" s="535"/>
      <c r="J327" s="537"/>
      <c r="K327" s="537"/>
      <c r="L327" s="536"/>
      <c r="M327" s="537"/>
    </row>
    <row r="328" spans="1:13" x14ac:dyDescent="0.2">
      <c r="A328" s="535"/>
      <c r="B328" s="536"/>
      <c r="C328" s="536"/>
      <c r="D328" s="536"/>
      <c r="E328" s="536"/>
      <c r="F328" s="537"/>
      <c r="G328" s="537"/>
      <c r="H328" s="536"/>
      <c r="I328" s="535"/>
      <c r="J328" s="537"/>
      <c r="K328" s="537"/>
      <c r="L328" s="536"/>
      <c r="M328" s="537"/>
    </row>
    <row r="329" spans="1:13" x14ac:dyDescent="0.2">
      <c r="A329" s="535"/>
      <c r="B329" s="536"/>
      <c r="C329" s="536"/>
      <c r="D329" s="536"/>
      <c r="E329" s="536"/>
      <c r="F329" s="537"/>
      <c r="G329" s="537"/>
      <c r="H329" s="536"/>
      <c r="I329" s="535"/>
      <c r="J329" s="537"/>
      <c r="K329" s="537"/>
      <c r="L329" s="536"/>
      <c r="M329" s="537"/>
    </row>
    <row r="330" spans="1:13" x14ac:dyDescent="0.2">
      <c r="A330" s="535"/>
      <c r="B330" s="536"/>
      <c r="C330" s="536"/>
      <c r="D330" s="536"/>
      <c r="E330" s="536"/>
      <c r="F330" s="537"/>
      <c r="G330" s="537"/>
      <c r="H330" s="536"/>
      <c r="I330" s="535"/>
      <c r="J330" s="537"/>
      <c r="K330" s="537"/>
      <c r="L330" s="536"/>
      <c r="M330" s="537"/>
    </row>
    <row r="331" spans="1:13" x14ac:dyDescent="0.2">
      <c r="A331" s="535"/>
      <c r="B331" s="536"/>
      <c r="C331" s="536"/>
      <c r="D331" s="536"/>
      <c r="E331" s="536"/>
      <c r="F331" s="537"/>
      <c r="G331" s="537"/>
      <c r="H331" s="536"/>
      <c r="I331" s="535"/>
      <c r="J331" s="537"/>
      <c r="K331" s="537"/>
      <c r="L331" s="536"/>
      <c r="M331" s="537"/>
    </row>
    <row r="332" spans="1:13" x14ac:dyDescent="0.2">
      <c r="A332" s="535"/>
      <c r="B332" s="536"/>
      <c r="C332" s="536"/>
      <c r="D332" s="536"/>
      <c r="E332" s="536"/>
      <c r="F332" s="537"/>
      <c r="G332" s="537"/>
      <c r="H332" s="536"/>
      <c r="I332" s="535"/>
      <c r="J332" s="537"/>
      <c r="K332" s="537"/>
      <c r="L332" s="536"/>
      <c r="M332" s="537"/>
    </row>
    <row r="333" spans="1:13" x14ac:dyDescent="0.2">
      <c r="A333" s="535"/>
      <c r="B333" s="536"/>
      <c r="C333" s="536"/>
      <c r="D333" s="536"/>
      <c r="E333" s="536"/>
      <c r="F333" s="537"/>
      <c r="G333" s="537"/>
      <c r="H333" s="536"/>
      <c r="I333" s="535"/>
      <c r="J333" s="537"/>
      <c r="K333" s="537"/>
      <c r="L333" s="536"/>
      <c r="M333" s="537"/>
    </row>
    <row r="334" spans="1:13" x14ac:dyDescent="0.2">
      <c r="A334" s="535"/>
      <c r="B334" s="536"/>
      <c r="C334" s="536"/>
      <c r="D334" s="536"/>
      <c r="E334" s="536"/>
      <c r="F334" s="537"/>
      <c r="G334" s="537"/>
      <c r="H334" s="536"/>
      <c r="I334" s="535"/>
      <c r="J334" s="537"/>
      <c r="K334" s="537"/>
      <c r="L334" s="536"/>
      <c r="M334" s="537"/>
    </row>
    <row r="335" spans="1:13" x14ac:dyDescent="0.2">
      <c r="A335" s="535"/>
      <c r="B335" s="536"/>
      <c r="C335" s="536"/>
      <c r="D335" s="536"/>
      <c r="E335" s="536"/>
      <c r="F335" s="537"/>
      <c r="G335" s="537"/>
      <c r="H335" s="536"/>
      <c r="I335" s="535"/>
      <c r="J335" s="537"/>
      <c r="K335" s="537"/>
      <c r="L335" s="536"/>
      <c r="M335" s="537"/>
    </row>
    <row r="336" spans="1:13" x14ac:dyDescent="0.2">
      <c r="A336" s="535"/>
      <c r="B336" s="536"/>
      <c r="C336" s="536"/>
      <c r="D336" s="536"/>
      <c r="E336" s="536"/>
      <c r="F336" s="537"/>
      <c r="G336" s="537"/>
      <c r="H336" s="536"/>
      <c r="I336" s="535"/>
      <c r="J336" s="537"/>
      <c r="K336" s="537"/>
      <c r="L336" s="536"/>
      <c r="M336" s="537"/>
    </row>
    <row r="337" spans="1:13" x14ac:dyDescent="0.2">
      <c r="A337" s="535"/>
      <c r="B337" s="536"/>
      <c r="C337" s="536"/>
      <c r="D337" s="536"/>
      <c r="E337" s="536"/>
      <c r="F337" s="537"/>
      <c r="G337" s="537"/>
      <c r="H337" s="536"/>
      <c r="I337" s="535"/>
      <c r="J337" s="537"/>
      <c r="K337" s="537"/>
      <c r="L337" s="536"/>
      <c r="M337" s="537"/>
    </row>
    <row r="338" spans="1:13" x14ac:dyDescent="0.2">
      <c r="A338" s="535"/>
      <c r="B338" s="536"/>
      <c r="C338" s="536"/>
      <c r="D338" s="536"/>
      <c r="E338" s="536"/>
      <c r="F338" s="537"/>
      <c r="G338" s="537"/>
      <c r="H338" s="536"/>
      <c r="I338" s="535"/>
      <c r="J338" s="537"/>
      <c r="K338" s="537"/>
      <c r="L338" s="536"/>
      <c r="M338" s="537"/>
    </row>
    <row r="339" spans="1:13" x14ac:dyDescent="0.2">
      <c r="A339" s="535"/>
      <c r="B339" s="536"/>
      <c r="C339" s="536"/>
      <c r="D339" s="536"/>
      <c r="E339" s="536"/>
      <c r="F339" s="537"/>
      <c r="G339" s="537"/>
      <c r="H339" s="536"/>
      <c r="I339" s="535"/>
      <c r="J339" s="537"/>
      <c r="K339" s="537"/>
      <c r="L339" s="536"/>
      <c r="M339" s="537"/>
    </row>
    <row r="340" spans="1:13" x14ac:dyDescent="0.2">
      <c r="A340" s="535"/>
      <c r="B340" s="536"/>
      <c r="C340" s="536"/>
      <c r="D340" s="536"/>
      <c r="E340" s="536"/>
      <c r="F340" s="537"/>
      <c r="G340" s="537"/>
      <c r="H340" s="536"/>
      <c r="I340" s="535"/>
      <c r="J340" s="537"/>
      <c r="K340" s="537"/>
      <c r="L340" s="536"/>
      <c r="M340" s="537"/>
    </row>
    <row r="341" spans="1:13" x14ac:dyDescent="0.2">
      <c r="A341" s="535"/>
      <c r="B341" s="536"/>
      <c r="C341" s="536"/>
      <c r="D341" s="536"/>
      <c r="E341" s="536"/>
      <c r="F341" s="537"/>
      <c r="G341" s="537"/>
      <c r="H341" s="536"/>
      <c r="I341" s="535"/>
      <c r="J341" s="537"/>
      <c r="K341" s="537"/>
      <c r="L341" s="536"/>
      <c r="M341" s="537"/>
    </row>
    <row r="342" spans="1:13" x14ac:dyDescent="0.2">
      <c r="A342" s="535"/>
      <c r="B342" s="536"/>
      <c r="C342" s="536"/>
      <c r="D342" s="536"/>
      <c r="E342" s="536"/>
      <c r="F342" s="537"/>
      <c r="G342" s="537"/>
      <c r="H342" s="536"/>
      <c r="I342" s="535"/>
      <c r="J342" s="537"/>
      <c r="K342" s="537"/>
      <c r="L342" s="536"/>
      <c r="M342" s="537"/>
    </row>
    <row r="343" spans="1:13" x14ac:dyDescent="0.2">
      <c r="A343" s="535"/>
      <c r="B343" s="536"/>
      <c r="C343" s="536"/>
      <c r="D343" s="536"/>
      <c r="E343" s="536"/>
      <c r="F343" s="537"/>
      <c r="G343" s="537"/>
      <c r="H343" s="536"/>
      <c r="I343" s="535"/>
      <c r="J343" s="537"/>
      <c r="K343" s="537"/>
      <c r="L343" s="536"/>
      <c r="M343" s="537"/>
    </row>
    <row r="344" spans="1:13" x14ac:dyDescent="0.2">
      <c r="A344" s="535"/>
      <c r="B344" s="536"/>
      <c r="C344" s="536"/>
      <c r="D344" s="536"/>
      <c r="E344" s="536"/>
      <c r="F344" s="537"/>
      <c r="G344" s="537"/>
      <c r="H344" s="536"/>
      <c r="I344" s="535"/>
      <c r="J344" s="537"/>
      <c r="K344" s="537"/>
      <c r="L344" s="536"/>
      <c r="M344" s="537"/>
    </row>
    <row r="345" spans="1:13" x14ac:dyDescent="0.2">
      <c r="A345" s="535"/>
      <c r="B345" s="536"/>
      <c r="C345" s="536"/>
      <c r="D345" s="536"/>
      <c r="E345" s="536"/>
      <c r="F345" s="537"/>
      <c r="G345" s="537"/>
      <c r="H345" s="536"/>
      <c r="I345" s="535"/>
      <c r="J345" s="537"/>
      <c r="K345" s="537"/>
      <c r="L345" s="536"/>
      <c r="M345" s="537"/>
    </row>
    <row r="346" spans="1:13" x14ac:dyDescent="0.2">
      <c r="A346" s="535"/>
      <c r="B346" s="536"/>
      <c r="C346" s="536"/>
      <c r="D346" s="536"/>
      <c r="E346" s="536"/>
      <c r="F346" s="537"/>
      <c r="G346" s="537"/>
      <c r="H346" s="536"/>
      <c r="I346" s="535"/>
      <c r="J346" s="537"/>
      <c r="K346" s="537"/>
      <c r="L346" s="536"/>
      <c r="M346" s="537"/>
    </row>
    <row r="347" spans="1:13" x14ac:dyDescent="0.2">
      <c r="A347" s="535"/>
      <c r="B347" s="536"/>
      <c r="C347" s="536"/>
      <c r="D347" s="536"/>
      <c r="E347" s="536"/>
      <c r="F347" s="537"/>
      <c r="G347" s="537"/>
      <c r="H347" s="536"/>
      <c r="I347" s="535"/>
      <c r="J347" s="537"/>
      <c r="K347" s="537"/>
      <c r="L347" s="536"/>
      <c r="M347" s="537"/>
    </row>
    <row r="348" spans="1:13" x14ac:dyDescent="0.2">
      <c r="A348" s="535"/>
      <c r="B348" s="536"/>
      <c r="C348" s="536"/>
      <c r="D348" s="536"/>
      <c r="E348" s="536"/>
      <c r="F348" s="537"/>
      <c r="G348" s="537"/>
      <c r="H348" s="536"/>
      <c r="I348" s="535"/>
      <c r="J348" s="537"/>
      <c r="K348" s="537"/>
      <c r="L348" s="536"/>
      <c r="M348" s="537"/>
    </row>
    <row r="349" spans="1:13" x14ac:dyDescent="0.2">
      <c r="A349" s="535"/>
      <c r="B349" s="536"/>
      <c r="C349" s="536"/>
      <c r="D349" s="536"/>
      <c r="E349" s="536"/>
      <c r="F349" s="537"/>
      <c r="G349" s="537"/>
      <c r="H349" s="536"/>
      <c r="I349" s="535"/>
      <c r="J349" s="537"/>
      <c r="K349" s="537"/>
      <c r="L349" s="536"/>
      <c r="M349" s="537"/>
    </row>
    <row r="350" spans="1:13" x14ac:dyDescent="0.2">
      <c r="A350" s="535"/>
      <c r="B350" s="536"/>
      <c r="C350" s="536"/>
      <c r="D350" s="536"/>
      <c r="E350" s="536"/>
      <c r="F350" s="537"/>
      <c r="G350" s="537"/>
      <c r="H350" s="536"/>
      <c r="I350" s="535"/>
      <c r="J350" s="537"/>
      <c r="K350" s="537"/>
      <c r="L350" s="536"/>
      <c r="M350" s="537"/>
    </row>
    <row r="351" spans="1:13" x14ac:dyDescent="0.2">
      <c r="A351" s="535"/>
      <c r="B351" s="536"/>
      <c r="C351" s="536"/>
      <c r="D351" s="536"/>
      <c r="E351" s="536"/>
      <c r="F351" s="537"/>
      <c r="G351" s="537"/>
      <c r="H351" s="536"/>
      <c r="I351" s="535"/>
      <c r="J351" s="537"/>
      <c r="K351" s="537"/>
      <c r="L351" s="536"/>
      <c r="M351" s="537"/>
    </row>
    <row r="352" spans="1:13" x14ac:dyDescent="0.2">
      <c r="A352" s="535"/>
      <c r="B352" s="536"/>
      <c r="C352" s="536"/>
      <c r="D352" s="536"/>
      <c r="E352" s="536"/>
      <c r="F352" s="537"/>
      <c r="G352" s="537"/>
      <c r="H352" s="536"/>
      <c r="I352" s="535"/>
      <c r="J352" s="537"/>
      <c r="K352" s="537"/>
      <c r="L352" s="536"/>
      <c r="M352" s="537"/>
    </row>
    <row r="353" spans="1:13" x14ac:dyDescent="0.2">
      <c r="A353" s="535"/>
      <c r="B353" s="536"/>
      <c r="C353" s="536"/>
      <c r="D353" s="536"/>
      <c r="E353" s="536"/>
      <c r="F353" s="537"/>
      <c r="G353" s="537"/>
      <c r="H353" s="536"/>
      <c r="I353" s="535"/>
      <c r="J353" s="537"/>
      <c r="K353" s="537"/>
      <c r="L353" s="536"/>
      <c r="M353" s="537"/>
    </row>
    <row r="354" spans="1:13" x14ac:dyDescent="0.2">
      <c r="A354" s="535"/>
      <c r="B354" s="536"/>
      <c r="C354" s="536"/>
      <c r="D354" s="536"/>
      <c r="E354" s="536"/>
      <c r="F354" s="537"/>
      <c r="G354" s="537"/>
      <c r="H354" s="536"/>
      <c r="I354" s="535"/>
      <c r="J354" s="537"/>
      <c r="K354" s="537"/>
      <c r="L354" s="536"/>
      <c r="M354" s="537"/>
    </row>
    <row r="355" spans="1:13" x14ac:dyDescent="0.2">
      <c r="A355" s="535"/>
      <c r="B355" s="536"/>
      <c r="C355" s="536"/>
      <c r="D355" s="536"/>
      <c r="E355" s="536"/>
      <c r="F355" s="537"/>
      <c r="G355" s="537"/>
      <c r="H355" s="536"/>
      <c r="I355" s="535"/>
      <c r="J355" s="537"/>
      <c r="K355" s="537"/>
      <c r="L355" s="536"/>
      <c r="M355" s="537"/>
    </row>
    <row r="356" spans="1:13" x14ac:dyDescent="0.2">
      <c r="A356" s="535"/>
      <c r="B356" s="536"/>
      <c r="C356" s="536"/>
      <c r="D356" s="536"/>
      <c r="E356" s="536"/>
      <c r="F356" s="537"/>
      <c r="G356" s="537"/>
      <c r="H356" s="536"/>
      <c r="I356" s="535"/>
      <c r="J356" s="537"/>
      <c r="K356" s="537"/>
      <c r="L356" s="536"/>
      <c r="M356" s="537"/>
    </row>
    <row r="357" spans="1:13" x14ac:dyDescent="0.2">
      <c r="A357" s="535"/>
      <c r="B357" s="536"/>
      <c r="C357" s="536"/>
      <c r="D357" s="536"/>
      <c r="E357" s="536"/>
      <c r="F357" s="537"/>
      <c r="G357" s="537"/>
      <c r="H357" s="536"/>
      <c r="I357" s="535"/>
      <c r="J357" s="537"/>
      <c r="K357" s="537"/>
      <c r="L357" s="536"/>
      <c r="M357" s="537"/>
    </row>
    <row r="358" spans="1:13" x14ac:dyDescent="0.2">
      <c r="A358" s="535"/>
      <c r="B358" s="536"/>
      <c r="C358" s="536"/>
      <c r="D358" s="536"/>
      <c r="E358" s="536"/>
      <c r="F358" s="537"/>
      <c r="G358" s="537"/>
      <c r="H358" s="536"/>
      <c r="I358" s="535"/>
      <c r="J358" s="537"/>
      <c r="K358" s="537"/>
      <c r="L358" s="536"/>
      <c r="M358" s="537"/>
    </row>
    <row r="359" spans="1:13" x14ac:dyDescent="0.2">
      <c r="A359" s="535"/>
      <c r="B359" s="536"/>
      <c r="C359" s="536"/>
      <c r="D359" s="536"/>
      <c r="E359" s="536"/>
      <c r="F359" s="537"/>
      <c r="G359" s="537"/>
      <c r="H359" s="536"/>
      <c r="I359" s="535"/>
      <c r="J359" s="537"/>
      <c r="K359" s="537"/>
      <c r="L359" s="536"/>
      <c r="M359" s="537"/>
    </row>
    <row r="360" spans="1:13" x14ac:dyDescent="0.2">
      <c r="A360" s="535"/>
      <c r="B360" s="536"/>
      <c r="C360" s="536"/>
      <c r="D360" s="536"/>
      <c r="E360" s="536"/>
      <c r="F360" s="537"/>
      <c r="G360" s="537"/>
      <c r="H360" s="536"/>
      <c r="I360" s="535"/>
      <c r="J360" s="537"/>
      <c r="K360" s="537"/>
      <c r="L360" s="536"/>
      <c r="M360" s="537"/>
    </row>
    <row r="361" spans="1:13" x14ac:dyDescent="0.2">
      <c r="A361" s="535"/>
      <c r="B361" s="536"/>
      <c r="C361" s="536"/>
      <c r="D361" s="536"/>
      <c r="E361" s="536"/>
      <c r="F361" s="537"/>
      <c r="G361" s="537"/>
      <c r="H361" s="536"/>
      <c r="I361" s="535"/>
      <c r="J361" s="537"/>
      <c r="K361" s="537"/>
      <c r="L361" s="536"/>
      <c r="M361" s="537"/>
    </row>
    <row r="362" spans="1:13" x14ac:dyDescent="0.2">
      <c r="A362" s="535"/>
      <c r="B362" s="536"/>
      <c r="C362" s="536"/>
      <c r="D362" s="536"/>
      <c r="E362" s="536"/>
      <c r="F362" s="537"/>
      <c r="G362" s="537"/>
      <c r="H362" s="536"/>
      <c r="I362" s="535"/>
      <c r="J362" s="537"/>
      <c r="K362" s="537"/>
      <c r="L362" s="536"/>
      <c r="M362" s="537"/>
    </row>
    <row r="363" spans="1:13" x14ac:dyDescent="0.2">
      <c r="A363" s="535"/>
      <c r="B363" s="536"/>
      <c r="C363" s="536"/>
      <c r="D363" s="536"/>
      <c r="E363" s="536"/>
      <c r="F363" s="537"/>
      <c r="G363" s="537"/>
      <c r="H363" s="536"/>
      <c r="I363" s="535"/>
      <c r="J363" s="537"/>
      <c r="K363" s="537"/>
      <c r="L363" s="536"/>
      <c r="M363" s="537"/>
    </row>
    <row r="364" spans="1:13" x14ac:dyDescent="0.2">
      <c r="A364" s="535"/>
      <c r="B364" s="536"/>
      <c r="C364" s="536"/>
      <c r="D364" s="536"/>
      <c r="E364" s="536"/>
      <c r="F364" s="537"/>
      <c r="G364" s="537"/>
      <c r="H364" s="536"/>
      <c r="I364" s="535"/>
      <c r="J364" s="537"/>
      <c r="K364" s="537"/>
      <c r="L364" s="536"/>
      <c r="M364" s="537"/>
    </row>
    <row r="365" spans="1:13" x14ac:dyDescent="0.2">
      <c r="A365" s="535"/>
      <c r="B365" s="536"/>
      <c r="C365" s="536"/>
      <c r="D365" s="536"/>
      <c r="E365" s="536"/>
      <c r="F365" s="537"/>
      <c r="G365" s="537"/>
      <c r="H365" s="536"/>
      <c r="I365" s="535"/>
      <c r="J365" s="537"/>
      <c r="K365" s="537"/>
      <c r="L365" s="536"/>
      <c r="M365" s="537"/>
    </row>
    <row r="366" spans="1:13" x14ac:dyDescent="0.2">
      <c r="A366" s="535"/>
      <c r="B366" s="536"/>
      <c r="C366" s="536"/>
      <c r="D366" s="536"/>
      <c r="E366" s="536"/>
      <c r="F366" s="537"/>
      <c r="G366" s="537"/>
      <c r="H366" s="536"/>
      <c r="I366" s="535"/>
      <c r="J366" s="537"/>
      <c r="K366" s="537"/>
      <c r="L366" s="536"/>
      <c r="M366" s="537"/>
    </row>
    <row r="367" spans="1:13" x14ac:dyDescent="0.2">
      <c r="A367" s="535"/>
      <c r="B367" s="536"/>
      <c r="C367" s="536"/>
      <c r="D367" s="536"/>
      <c r="E367" s="536"/>
      <c r="F367" s="537"/>
      <c r="G367" s="537"/>
      <c r="H367" s="536"/>
      <c r="I367" s="535"/>
      <c r="J367" s="537"/>
      <c r="K367" s="537"/>
      <c r="L367" s="536"/>
      <c r="M367" s="537"/>
    </row>
    <row r="368" spans="1:13" x14ac:dyDescent="0.2">
      <c r="A368" s="535"/>
      <c r="B368" s="536"/>
      <c r="C368" s="536"/>
      <c r="D368" s="536"/>
      <c r="E368" s="536"/>
      <c r="F368" s="537"/>
      <c r="G368" s="537"/>
      <c r="H368" s="536"/>
      <c r="I368" s="535"/>
      <c r="J368" s="537"/>
      <c r="K368" s="537"/>
      <c r="L368" s="536"/>
      <c r="M368" s="537"/>
    </row>
    <row r="369" spans="1:13" x14ac:dyDescent="0.2">
      <c r="A369" s="535"/>
      <c r="B369" s="536"/>
      <c r="C369" s="536"/>
      <c r="D369" s="536"/>
      <c r="E369" s="536"/>
      <c r="F369" s="537"/>
      <c r="G369" s="537"/>
      <c r="H369" s="536"/>
      <c r="I369" s="535"/>
      <c r="J369" s="537"/>
      <c r="K369" s="537"/>
      <c r="L369" s="536"/>
      <c r="M369" s="537"/>
    </row>
    <row r="370" spans="1:13" x14ac:dyDescent="0.2">
      <c r="A370" s="535"/>
      <c r="B370" s="536"/>
      <c r="C370" s="536"/>
      <c r="D370" s="536"/>
      <c r="E370" s="536"/>
      <c r="F370" s="537"/>
      <c r="G370" s="537"/>
      <c r="H370" s="536"/>
      <c r="I370" s="535"/>
      <c r="J370" s="537"/>
      <c r="K370" s="537"/>
      <c r="L370" s="536"/>
      <c r="M370" s="537"/>
    </row>
    <row r="371" spans="1:13" x14ac:dyDescent="0.2">
      <c r="B371" s="334"/>
      <c r="C371" s="334"/>
      <c r="D371" s="334"/>
      <c r="E371" s="334"/>
      <c r="F371" s="335"/>
      <c r="G371" s="335"/>
      <c r="H371" s="334"/>
      <c r="I371" s="336"/>
      <c r="J371" s="335"/>
      <c r="K371" s="335"/>
      <c r="L371" s="334"/>
      <c r="M371" s="335"/>
    </row>
    <row r="372" spans="1:13" x14ac:dyDescent="0.2">
      <c r="B372" s="334"/>
      <c r="C372" s="334"/>
      <c r="D372" s="334"/>
      <c r="E372" s="334"/>
      <c r="F372" s="335"/>
      <c r="G372" s="335"/>
      <c r="H372" s="334"/>
      <c r="I372" s="336"/>
      <c r="J372" s="335"/>
      <c r="K372" s="335"/>
      <c r="L372" s="334"/>
      <c r="M372" s="335"/>
    </row>
    <row r="373" spans="1:13" x14ac:dyDescent="0.2">
      <c r="B373" s="334"/>
      <c r="C373" s="334"/>
      <c r="D373" s="334"/>
      <c r="E373" s="334"/>
      <c r="F373" s="335"/>
      <c r="G373" s="335"/>
      <c r="H373" s="334"/>
      <c r="I373" s="336"/>
      <c r="J373" s="335"/>
      <c r="K373" s="335"/>
      <c r="L373" s="334"/>
      <c r="M373" s="335"/>
    </row>
    <row r="374" spans="1:13" x14ac:dyDescent="0.2">
      <c r="B374" s="334"/>
      <c r="C374" s="334"/>
      <c r="D374" s="334"/>
      <c r="E374" s="334"/>
      <c r="F374" s="335"/>
      <c r="G374" s="335"/>
      <c r="H374" s="334"/>
      <c r="I374" s="336"/>
      <c r="J374" s="335"/>
      <c r="K374" s="335"/>
      <c r="L374" s="334"/>
      <c r="M374" s="335"/>
    </row>
  </sheetData>
  <sheetProtection password="CBF3" sheet="1" objects="1" scenarios="1" selectLockedCells="1" selectUnlockedCells="1"/>
  <mergeCells count="48">
    <mergeCell ref="F61:G61"/>
    <mergeCell ref="I224:M224"/>
    <mergeCell ref="C8:E8"/>
    <mergeCell ref="H8:I8"/>
    <mergeCell ref="I225:M225"/>
    <mergeCell ref="C176:E176"/>
    <mergeCell ref="F176:G176"/>
    <mergeCell ref="C118:E118"/>
    <mergeCell ref="L115:M115"/>
    <mergeCell ref="A175:M175"/>
    <mergeCell ref="G155:J155"/>
    <mergeCell ref="A115:B115"/>
    <mergeCell ref="B11:E11"/>
    <mergeCell ref="L11:M11"/>
    <mergeCell ref="A173:B173"/>
    <mergeCell ref="A174:B174"/>
    <mergeCell ref="A6:M6"/>
    <mergeCell ref="F9:G9"/>
    <mergeCell ref="I226:M226"/>
    <mergeCell ref="H118:I118"/>
    <mergeCell ref="K118:M118"/>
    <mergeCell ref="A117:M117"/>
    <mergeCell ref="F118:G118"/>
    <mergeCell ref="H176:I176"/>
    <mergeCell ref="K176:M176"/>
    <mergeCell ref="G138:J138"/>
    <mergeCell ref="G135:J135"/>
    <mergeCell ref="G152:J152"/>
    <mergeCell ref="L173:M173"/>
    <mergeCell ref="G144:J144"/>
    <mergeCell ref="F8:G8"/>
    <mergeCell ref="F11:G11"/>
    <mergeCell ref="A1:B1"/>
    <mergeCell ref="A2:B2"/>
    <mergeCell ref="A116:B116"/>
    <mergeCell ref="A4:M4"/>
    <mergeCell ref="A58:B58"/>
    <mergeCell ref="A59:B59"/>
    <mergeCell ref="L58:M58"/>
    <mergeCell ref="A60:M60"/>
    <mergeCell ref="A3:M3"/>
    <mergeCell ref="H61:I61"/>
    <mergeCell ref="A5:M5"/>
    <mergeCell ref="C61:E61"/>
    <mergeCell ref="K8:M8"/>
    <mergeCell ref="H9:I9"/>
    <mergeCell ref="K9:M9"/>
    <mergeCell ref="K61:M61"/>
  </mergeCells>
  <phoneticPr fontId="2" type="noConversion"/>
  <pageMargins left="0.75" right="0.5" top="0.75" bottom="0.75" header="0.5" footer="0.5"/>
  <pageSetup scale="78" orientation="portrait" r:id="rId1"/>
  <headerFooter alignWithMargins="0"/>
  <rowBreaks count="3" manualBreakCount="3">
    <brk id="57" max="16383" man="1"/>
    <brk id="114" max="16383" man="1"/>
    <brk id="17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2"/>
  </sheetPr>
  <dimension ref="A1:AQ481"/>
  <sheetViews>
    <sheetView topLeftCell="A212" zoomScale="80" zoomScaleNormal="80" zoomScaleSheetLayoutView="75" workbookViewId="0">
      <selection activeCell="G297" sqref="G297"/>
    </sheetView>
  </sheetViews>
  <sheetFormatPr defaultColWidth="9.140625" defaultRowHeight="12.75" x14ac:dyDescent="0.2"/>
  <cols>
    <col min="1" max="1" width="3.85546875" style="9" customWidth="1"/>
    <col min="2" max="3" width="11.7109375" style="9" customWidth="1"/>
    <col min="4" max="7" width="11.7109375" style="21" customWidth="1"/>
    <col min="8" max="8" width="11.7109375" style="9" customWidth="1"/>
    <col min="9" max="9" width="11.7109375" style="21" customWidth="1"/>
    <col min="10" max="11" width="11.7109375" style="9" customWidth="1"/>
    <col min="12" max="12" width="11.7109375" style="161" customWidth="1"/>
    <col min="13" max="13" width="10.7109375" style="538" customWidth="1"/>
    <col min="14" max="15" width="9.140625" style="28"/>
    <col min="16" max="16" width="11.28515625" style="28" customWidth="1"/>
    <col min="17" max="17" width="10.140625" style="28" customWidth="1"/>
    <col min="18" max="18" width="13" style="28" customWidth="1"/>
    <col min="19" max="19" width="11" style="28" customWidth="1"/>
    <col min="20" max="20" width="13.7109375" style="28" customWidth="1"/>
    <col min="21" max="21" width="14.42578125" style="28" customWidth="1"/>
    <col min="22" max="22" width="10.42578125" style="28" customWidth="1"/>
    <col min="23" max="43" width="9.140625" style="28"/>
    <col min="44" max="16384" width="9.140625" style="9"/>
  </cols>
  <sheetData>
    <row r="1" spans="1:15" x14ac:dyDescent="0.2">
      <c r="A1" s="161"/>
      <c r="B1" s="159"/>
      <c r="C1" s="159"/>
      <c r="D1" s="160"/>
      <c r="E1" s="160"/>
      <c r="F1" s="160"/>
      <c r="G1" s="160"/>
      <c r="H1" s="159"/>
      <c r="I1" s="160"/>
      <c r="J1" s="159"/>
      <c r="K1" s="159"/>
    </row>
    <row r="2" spans="1:15" ht="15.75" x14ac:dyDescent="0.25">
      <c r="A2" s="197" t="s">
        <v>446</v>
      </c>
      <c r="B2" s="190"/>
      <c r="C2" s="190"/>
      <c r="D2" s="190"/>
      <c r="E2" s="190"/>
      <c r="F2" s="191"/>
      <c r="G2" s="189"/>
      <c r="H2" s="189"/>
      <c r="I2" s="189"/>
      <c r="J2" s="189"/>
      <c r="K2" s="189"/>
      <c r="L2" s="189"/>
      <c r="M2" s="539"/>
      <c r="N2" s="538"/>
      <c r="O2" s="540"/>
    </row>
    <row r="3" spans="1:15" ht="15" x14ac:dyDescent="0.2">
      <c r="A3" s="161"/>
      <c r="B3" s="171"/>
      <c r="C3" s="171"/>
      <c r="D3" s="172"/>
      <c r="E3" s="172"/>
      <c r="F3" s="172"/>
      <c r="G3" s="172"/>
      <c r="H3" s="171"/>
      <c r="I3" s="172"/>
      <c r="J3" s="171"/>
      <c r="K3" s="171"/>
      <c r="L3" s="166"/>
      <c r="M3" s="541"/>
      <c r="N3" s="538"/>
      <c r="O3" s="540"/>
    </row>
    <row r="4" spans="1:15" ht="15" x14ac:dyDescent="0.2">
      <c r="A4" s="161"/>
      <c r="B4" s="171" t="s">
        <v>377</v>
      </c>
      <c r="C4" s="171"/>
      <c r="D4" s="172"/>
      <c r="E4" s="172"/>
      <c r="F4" s="172"/>
      <c r="G4" s="172"/>
      <c r="H4" s="171"/>
      <c r="I4" s="172"/>
      <c r="J4" s="171"/>
      <c r="K4" s="171"/>
      <c r="L4" s="166"/>
      <c r="M4" s="541"/>
      <c r="N4" s="538"/>
      <c r="O4" s="540"/>
    </row>
    <row r="5" spans="1:15" ht="15" x14ac:dyDescent="0.2">
      <c r="A5" s="161"/>
      <c r="B5" s="166" t="s">
        <v>384</v>
      </c>
      <c r="C5" s="166"/>
      <c r="D5" s="166"/>
      <c r="E5" s="175" t="s">
        <v>3</v>
      </c>
      <c r="F5" s="175" t="s">
        <v>4</v>
      </c>
      <c r="G5" s="175"/>
      <c r="H5" s="175"/>
      <c r="I5" s="166"/>
      <c r="J5" s="175" t="s">
        <v>5</v>
      </c>
      <c r="K5" s="171"/>
      <c r="L5" s="166"/>
      <c r="M5" s="541"/>
      <c r="N5" s="538"/>
      <c r="O5" s="540"/>
    </row>
    <row r="6" spans="1:15" ht="15" x14ac:dyDescent="0.2">
      <c r="A6" s="161"/>
      <c r="B6" s="166"/>
      <c r="C6" s="166" t="s">
        <v>2</v>
      </c>
      <c r="D6" s="166"/>
      <c r="E6" s="175">
        <v>8</v>
      </c>
      <c r="F6" s="175">
        <v>1</v>
      </c>
      <c r="G6" s="175"/>
      <c r="H6" s="175"/>
      <c r="I6" s="166"/>
      <c r="J6" s="213">
        <f>'Rate Classifications'!$J$32*E6*F6</f>
        <v>0</v>
      </c>
      <c r="K6" s="171"/>
      <c r="L6" s="166"/>
      <c r="M6" s="541"/>
      <c r="N6" s="538"/>
      <c r="O6" s="540"/>
    </row>
    <row r="7" spans="1:15" ht="15" x14ac:dyDescent="0.2">
      <c r="A7" s="161"/>
      <c r="B7" s="166"/>
      <c r="C7" s="166" t="s">
        <v>2</v>
      </c>
      <c r="D7" s="166"/>
      <c r="E7" s="175">
        <v>2</v>
      </c>
      <c r="F7" s="175">
        <v>1.5</v>
      </c>
      <c r="G7" s="175"/>
      <c r="H7" s="175"/>
      <c r="I7" s="166"/>
      <c r="J7" s="213">
        <f>'Rate Classifications'!$J$32*E7*F7</f>
        <v>0</v>
      </c>
      <c r="K7" s="171"/>
      <c r="L7" s="166"/>
      <c r="M7" s="541"/>
      <c r="N7" s="538"/>
      <c r="O7" s="540"/>
    </row>
    <row r="8" spans="1:15" ht="15" x14ac:dyDescent="0.2">
      <c r="A8" s="161"/>
      <c r="B8" s="166"/>
      <c r="C8" s="166"/>
      <c r="D8" s="175"/>
      <c r="E8" s="175"/>
      <c r="F8" s="175"/>
      <c r="G8" s="175"/>
      <c r="H8" s="166"/>
      <c r="I8" s="175"/>
      <c r="J8" s="216"/>
      <c r="K8" s="171"/>
      <c r="L8" s="166"/>
      <c r="M8" s="541"/>
      <c r="N8" s="538"/>
      <c r="O8" s="542"/>
    </row>
    <row r="9" spans="1:15" ht="15" x14ac:dyDescent="0.2">
      <c r="A9" s="161"/>
      <c r="B9" s="171" t="s">
        <v>385</v>
      </c>
      <c r="C9" s="166"/>
      <c r="D9" s="166"/>
      <c r="E9" s="175"/>
      <c r="F9" s="175"/>
      <c r="G9" s="175"/>
      <c r="H9" s="175"/>
      <c r="I9" s="166"/>
      <c r="J9" s="216"/>
      <c r="K9" s="171"/>
      <c r="L9" s="166"/>
      <c r="M9" s="541"/>
      <c r="N9" s="538"/>
      <c r="O9" s="542"/>
    </row>
    <row r="10" spans="1:15" ht="15" x14ac:dyDescent="0.2">
      <c r="A10" s="161"/>
      <c r="B10" s="171"/>
      <c r="C10" s="166" t="s">
        <v>2</v>
      </c>
      <c r="D10" s="166"/>
      <c r="E10" s="175">
        <v>8</v>
      </c>
      <c r="F10" s="175">
        <v>1</v>
      </c>
      <c r="G10" s="175"/>
      <c r="H10" s="175"/>
      <c r="I10" s="166"/>
      <c r="J10" s="213">
        <f>'Rate Classifications'!$L$32*E10*F10</f>
        <v>0</v>
      </c>
      <c r="K10" s="171"/>
      <c r="L10" s="166"/>
      <c r="M10" s="541"/>
      <c r="N10" s="538"/>
      <c r="O10" s="540"/>
    </row>
    <row r="11" spans="1:15" ht="15" x14ac:dyDescent="0.2">
      <c r="A11" s="161"/>
      <c r="B11" s="171"/>
      <c r="C11" s="166" t="s">
        <v>2</v>
      </c>
      <c r="D11" s="166"/>
      <c r="E11" s="175">
        <v>2</v>
      </c>
      <c r="F11" s="175">
        <v>1.5</v>
      </c>
      <c r="G11" s="175"/>
      <c r="H11" s="175"/>
      <c r="I11" s="166"/>
      <c r="J11" s="213">
        <f>'Rate Classifications'!$L$32*E11*F11</f>
        <v>0</v>
      </c>
      <c r="K11" s="171"/>
      <c r="L11" s="166"/>
      <c r="M11" s="541"/>
      <c r="N11" s="538"/>
      <c r="O11" s="540"/>
    </row>
    <row r="12" spans="1:15" ht="15" x14ac:dyDescent="0.2">
      <c r="A12" s="161"/>
      <c r="B12" s="171"/>
      <c r="C12" s="166"/>
      <c r="D12" s="175"/>
      <c r="E12" s="175"/>
      <c r="F12" s="175"/>
      <c r="G12" s="208"/>
      <c r="H12" s="207"/>
      <c r="I12" s="208"/>
      <c r="J12" s="211"/>
      <c r="K12" s="207"/>
      <c r="L12" s="166"/>
      <c r="M12" s="541"/>
      <c r="N12" s="538"/>
      <c r="O12" s="542"/>
    </row>
    <row r="13" spans="1:15" ht="15" x14ac:dyDescent="0.2">
      <c r="A13" s="161"/>
      <c r="B13" s="171"/>
      <c r="C13" s="171"/>
      <c r="D13" s="172"/>
      <c r="E13" s="172"/>
      <c r="F13" s="172"/>
      <c r="G13" s="172"/>
      <c r="H13" s="166"/>
      <c r="I13" s="172" t="s">
        <v>5</v>
      </c>
      <c r="J13" s="212">
        <f>SUM(J6:J7,J10:J11)</f>
        <v>0</v>
      </c>
      <c r="K13" s="182" t="s">
        <v>8</v>
      </c>
      <c r="L13" s="166"/>
      <c r="M13" s="541"/>
      <c r="N13" s="538"/>
      <c r="O13" s="540"/>
    </row>
    <row r="14" spans="1:15" ht="15" x14ac:dyDescent="0.2">
      <c r="A14" s="161"/>
      <c r="B14" s="171"/>
      <c r="C14" s="171"/>
      <c r="D14" s="172"/>
      <c r="E14" s="172"/>
      <c r="F14" s="172"/>
      <c r="G14" s="172"/>
      <c r="H14" s="166"/>
      <c r="I14" s="171"/>
      <c r="J14" s="212"/>
      <c r="K14" s="182"/>
      <c r="L14" s="166"/>
      <c r="M14" s="541"/>
      <c r="N14" s="538"/>
      <c r="O14" s="540"/>
    </row>
    <row r="15" spans="1:15" ht="15" x14ac:dyDescent="0.2">
      <c r="A15" s="161"/>
      <c r="B15" s="821" t="s">
        <v>378</v>
      </c>
      <c r="C15" s="822"/>
      <c r="D15" s="822"/>
      <c r="E15" s="822"/>
      <c r="F15" s="172"/>
      <c r="G15" s="172"/>
      <c r="H15" s="171"/>
      <c r="I15" s="172"/>
      <c r="J15" s="210"/>
      <c r="K15" s="182"/>
      <c r="L15" s="166"/>
      <c r="M15" s="541"/>
      <c r="N15" s="538"/>
      <c r="O15" s="538"/>
    </row>
    <row r="16" spans="1:15" ht="15" x14ac:dyDescent="0.2">
      <c r="A16" s="161"/>
      <c r="B16" s="171" t="s">
        <v>386</v>
      </c>
      <c r="C16" s="171"/>
      <c r="D16" s="171"/>
      <c r="E16" s="172" t="s">
        <v>10</v>
      </c>
      <c r="F16" s="172" t="s">
        <v>11</v>
      </c>
      <c r="G16" s="172"/>
      <c r="H16" s="172"/>
      <c r="I16" s="171"/>
      <c r="J16" s="210"/>
      <c r="K16" s="182"/>
      <c r="L16" s="228"/>
      <c r="M16" s="543"/>
      <c r="N16" s="544"/>
      <c r="O16" s="544"/>
    </row>
    <row r="17" spans="1:15" ht="15" x14ac:dyDescent="0.2">
      <c r="A17" s="161"/>
      <c r="B17" s="171"/>
      <c r="C17" s="171"/>
      <c r="D17" s="171"/>
      <c r="E17" s="172">
        <v>2</v>
      </c>
      <c r="F17" s="172" t="s">
        <v>142</v>
      </c>
      <c r="G17" s="172"/>
      <c r="H17" s="172"/>
      <c r="I17" s="171"/>
      <c r="J17" s="212">
        <f>E17*'Rate Classifications'!F35</f>
        <v>72</v>
      </c>
      <c r="K17" s="182"/>
      <c r="L17" s="228"/>
      <c r="M17" s="543"/>
      <c r="N17" s="544"/>
      <c r="O17" s="544"/>
    </row>
    <row r="18" spans="1:15" ht="15" x14ac:dyDescent="0.2">
      <c r="A18" s="161"/>
      <c r="B18" s="171"/>
      <c r="C18" s="171"/>
      <c r="D18" s="171"/>
      <c r="E18" s="172"/>
      <c r="F18" s="172"/>
      <c r="G18" s="172"/>
      <c r="H18" s="172"/>
      <c r="I18" s="171"/>
      <c r="J18" s="210"/>
      <c r="K18" s="182"/>
      <c r="L18" s="166"/>
      <c r="M18" s="541"/>
      <c r="N18" s="538"/>
      <c r="O18" s="538"/>
    </row>
    <row r="19" spans="1:15" ht="15" x14ac:dyDescent="0.2">
      <c r="A19" s="161"/>
      <c r="B19" s="171" t="s">
        <v>387</v>
      </c>
      <c r="C19" s="171"/>
      <c r="D19" s="171"/>
      <c r="E19" s="172" t="s">
        <v>13</v>
      </c>
      <c r="F19" s="172" t="s">
        <v>14</v>
      </c>
      <c r="G19" s="172" t="s">
        <v>15</v>
      </c>
      <c r="H19" s="172"/>
      <c r="I19" s="171"/>
      <c r="J19" s="210"/>
      <c r="K19" s="182"/>
      <c r="L19" s="166"/>
      <c r="M19" s="541"/>
      <c r="N19" s="538"/>
      <c r="O19" s="545"/>
    </row>
    <row r="20" spans="1:15" ht="15" x14ac:dyDescent="0.2">
      <c r="A20" s="161"/>
      <c r="B20" s="171"/>
      <c r="C20" s="171"/>
      <c r="D20" s="171"/>
      <c r="E20" s="474">
        <v>2</v>
      </c>
      <c r="F20" s="172" t="s">
        <v>142</v>
      </c>
      <c r="G20" s="172">
        <v>1</v>
      </c>
      <c r="H20" s="172"/>
      <c r="I20" s="171"/>
      <c r="J20" s="212">
        <f>E20*'Rate Classifications'!F36*G20</f>
        <v>180</v>
      </c>
      <c r="K20" s="182"/>
      <c r="L20" s="166"/>
      <c r="M20" s="541"/>
      <c r="N20" s="538"/>
      <c r="O20" s="545"/>
    </row>
    <row r="21" spans="1:15" ht="15" x14ac:dyDescent="0.2">
      <c r="A21" s="161"/>
      <c r="B21" s="171"/>
      <c r="C21" s="166"/>
      <c r="D21" s="166"/>
      <c r="E21" s="175"/>
      <c r="F21" s="175"/>
      <c r="G21" s="208"/>
      <c r="H21" s="208"/>
      <c r="I21" s="207"/>
      <c r="J21" s="211"/>
      <c r="K21" s="215"/>
      <c r="L21" s="166"/>
      <c r="M21" s="541"/>
      <c r="N21" s="538"/>
      <c r="O21" s="545"/>
    </row>
    <row r="22" spans="1:15" ht="15" x14ac:dyDescent="0.2">
      <c r="A22" s="161"/>
      <c r="B22" s="171"/>
      <c r="C22" s="171"/>
      <c r="D22" s="171"/>
      <c r="E22" s="172"/>
      <c r="F22" s="172"/>
      <c r="G22" s="172"/>
      <c r="H22" s="172"/>
      <c r="I22" s="188" t="s">
        <v>5</v>
      </c>
      <c r="J22" s="212">
        <f>J17+J20</f>
        <v>252</v>
      </c>
      <c r="K22" s="182" t="s">
        <v>8</v>
      </c>
      <c r="L22" s="166"/>
      <c r="M22" s="541"/>
      <c r="N22" s="538"/>
      <c r="O22" s="545"/>
    </row>
    <row r="23" spans="1:15" ht="15" x14ac:dyDescent="0.2">
      <c r="A23" s="161"/>
      <c r="B23" s="171"/>
      <c r="C23" s="171"/>
      <c r="D23" s="171"/>
      <c r="E23" s="172"/>
      <c r="F23" s="172"/>
      <c r="G23" s="172"/>
      <c r="H23" s="172"/>
      <c r="I23" s="188"/>
      <c r="J23" s="212"/>
      <c r="K23" s="182"/>
      <c r="L23" s="166"/>
      <c r="M23" s="541"/>
      <c r="N23" s="538"/>
      <c r="O23" s="545"/>
    </row>
    <row r="24" spans="1:15" ht="15" x14ac:dyDescent="0.2">
      <c r="A24" s="161"/>
      <c r="B24" s="171" t="s">
        <v>379</v>
      </c>
      <c r="C24" s="171"/>
      <c r="D24" s="172"/>
      <c r="E24" s="172"/>
      <c r="F24" s="172"/>
      <c r="G24" s="172"/>
      <c r="H24" s="171"/>
      <c r="I24" s="188"/>
      <c r="J24" s="210"/>
      <c r="K24" s="182"/>
      <c r="L24" s="166"/>
      <c r="M24" s="541"/>
      <c r="N24" s="538"/>
      <c r="O24" s="545"/>
    </row>
    <row r="25" spans="1:15" ht="15" x14ac:dyDescent="0.2">
      <c r="A25" s="161"/>
      <c r="B25" s="171" t="s">
        <v>388</v>
      </c>
      <c r="C25" s="171"/>
      <c r="D25" s="171"/>
      <c r="E25" s="172" t="s">
        <v>16</v>
      </c>
      <c r="F25" s="172" t="s">
        <v>17</v>
      </c>
      <c r="G25" s="172" t="s">
        <v>18</v>
      </c>
      <c r="H25" s="172"/>
      <c r="I25" s="188"/>
      <c r="J25" s="210"/>
      <c r="K25" s="182"/>
      <c r="L25" s="166"/>
      <c r="M25" s="541"/>
      <c r="N25" s="538"/>
      <c r="O25" s="545"/>
    </row>
    <row r="26" spans="1:15" ht="15" x14ac:dyDescent="0.2">
      <c r="A26" s="161"/>
      <c r="B26" s="171"/>
      <c r="C26" s="171"/>
      <c r="D26" s="171"/>
      <c r="E26" s="475">
        <v>30</v>
      </c>
      <c r="F26" s="172" t="s">
        <v>142</v>
      </c>
      <c r="G26" s="172">
        <v>1</v>
      </c>
      <c r="H26" s="172"/>
      <c r="I26" s="188"/>
      <c r="J26" s="212">
        <f>E26*'Rate Classifications'!F38*G26</f>
        <v>16.200000000000003</v>
      </c>
      <c r="K26" s="182"/>
      <c r="L26" s="166"/>
      <c r="M26" s="541"/>
      <c r="N26" s="538"/>
      <c r="O26" s="545"/>
    </row>
    <row r="27" spans="1:15" ht="15" x14ac:dyDescent="0.2">
      <c r="A27" s="161"/>
      <c r="B27" s="171"/>
      <c r="C27" s="171"/>
      <c r="D27" s="171"/>
      <c r="E27" s="172"/>
      <c r="F27" s="172"/>
      <c r="G27" s="172"/>
      <c r="H27" s="172"/>
      <c r="I27" s="188"/>
      <c r="J27" s="210"/>
      <c r="K27" s="182"/>
      <c r="L27" s="166"/>
      <c r="M27" s="541"/>
      <c r="N27" s="538"/>
      <c r="O27" s="545"/>
    </row>
    <row r="28" spans="1:15" ht="15" x14ac:dyDescent="0.2">
      <c r="A28" s="161"/>
      <c r="B28" s="171" t="s">
        <v>390</v>
      </c>
      <c r="C28" s="161"/>
      <c r="D28" s="171"/>
      <c r="E28" s="172" t="s">
        <v>19</v>
      </c>
      <c r="F28" s="172" t="s">
        <v>20</v>
      </c>
      <c r="G28" s="172"/>
      <c r="H28" s="172"/>
      <c r="I28" s="188"/>
      <c r="J28" s="210"/>
      <c r="K28" s="182"/>
      <c r="L28" s="166"/>
      <c r="M28" s="541"/>
    </row>
    <row r="29" spans="1:15" ht="15" x14ac:dyDescent="0.2">
      <c r="A29" s="161"/>
      <c r="B29" s="171"/>
      <c r="C29" s="171"/>
      <c r="D29" s="171"/>
      <c r="E29" s="398">
        <f>'Rate Classifications'!F39</f>
        <v>100</v>
      </c>
      <c r="F29" s="172">
        <v>10</v>
      </c>
      <c r="G29" s="172"/>
      <c r="H29" s="172"/>
      <c r="I29" s="188"/>
      <c r="J29" s="212">
        <f>E29*F29</f>
        <v>1000</v>
      </c>
      <c r="K29" s="182"/>
      <c r="L29" s="166"/>
      <c r="M29" s="541"/>
    </row>
    <row r="30" spans="1:15" ht="15" x14ac:dyDescent="0.2">
      <c r="A30" s="161"/>
      <c r="B30" s="171"/>
      <c r="C30" s="171"/>
      <c r="D30" s="171" t="s">
        <v>104</v>
      </c>
      <c r="E30" s="172"/>
      <c r="F30" s="172"/>
      <c r="G30" s="172"/>
      <c r="H30" s="172"/>
      <c r="I30" s="188"/>
      <c r="J30" s="210"/>
      <c r="K30" s="182"/>
      <c r="L30" s="166"/>
      <c r="M30" s="541"/>
    </row>
    <row r="31" spans="1:15" ht="15" x14ac:dyDescent="0.2">
      <c r="A31" s="161"/>
      <c r="B31" s="171" t="s">
        <v>389</v>
      </c>
      <c r="C31" s="171"/>
      <c r="D31" s="171"/>
      <c r="E31" s="172"/>
      <c r="F31" s="172"/>
      <c r="G31" s="172" t="s">
        <v>21</v>
      </c>
      <c r="H31" s="172"/>
      <c r="I31" s="188"/>
      <c r="J31" s="210"/>
      <c r="K31" s="182"/>
      <c r="L31" s="166"/>
      <c r="M31" s="541"/>
    </row>
    <row r="32" spans="1:15" ht="15" x14ac:dyDescent="0.2">
      <c r="A32" s="161"/>
      <c r="B32" s="171"/>
      <c r="C32" s="171"/>
      <c r="D32" s="171"/>
      <c r="E32" s="173">
        <f>'Rate Classifications'!F40</f>
        <v>4.25</v>
      </c>
      <c r="F32" s="172">
        <v>10</v>
      </c>
      <c r="G32" s="475">
        <v>2</v>
      </c>
      <c r="H32" s="172"/>
      <c r="I32" s="188"/>
      <c r="J32" s="212">
        <f>E32*F32*G32</f>
        <v>85</v>
      </c>
      <c r="K32" s="182"/>
      <c r="L32" s="166"/>
      <c r="M32" s="541"/>
    </row>
    <row r="33" spans="1:13" ht="15" x14ac:dyDescent="0.2">
      <c r="A33" s="161"/>
      <c r="B33" s="171"/>
      <c r="C33" s="166"/>
      <c r="D33" s="166"/>
      <c r="E33" s="175"/>
      <c r="F33" s="175"/>
      <c r="G33" s="208"/>
      <c r="H33" s="208"/>
      <c r="I33" s="220"/>
      <c r="J33" s="211"/>
      <c r="K33" s="215"/>
      <c r="L33" s="166"/>
      <c r="M33" s="541"/>
    </row>
    <row r="34" spans="1:13" ht="15" x14ac:dyDescent="0.2">
      <c r="A34" s="161"/>
      <c r="B34" s="171"/>
      <c r="C34" s="171"/>
      <c r="D34" s="171"/>
      <c r="E34" s="172"/>
      <c r="F34" s="172"/>
      <c r="G34" s="172"/>
      <c r="H34" s="172"/>
      <c r="I34" s="188" t="s">
        <v>5</v>
      </c>
      <c r="J34" s="212">
        <f>J26+J29+J32</f>
        <v>1101.2</v>
      </c>
      <c r="K34" s="182" t="s">
        <v>8</v>
      </c>
      <c r="L34" s="166"/>
      <c r="M34" s="541"/>
    </row>
    <row r="35" spans="1:13" ht="15" x14ac:dyDescent="0.2">
      <c r="A35" s="161"/>
      <c r="B35" s="171"/>
      <c r="C35" s="171"/>
      <c r="D35" s="172"/>
      <c r="E35" s="172"/>
      <c r="F35" s="172"/>
      <c r="G35" s="172"/>
      <c r="H35" s="171"/>
      <c r="I35" s="176"/>
      <c r="J35" s="171"/>
      <c r="K35" s="171"/>
      <c r="L35" s="166"/>
      <c r="M35" s="541"/>
    </row>
    <row r="36" spans="1:13" ht="15" x14ac:dyDescent="0.2">
      <c r="B36" s="393" t="s">
        <v>487</v>
      </c>
      <c r="C36" s="392"/>
      <c r="D36" s="172"/>
      <c r="E36" s="172"/>
      <c r="F36" s="175"/>
      <c r="G36" s="172"/>
      <c r="H36" s="171"/>
      <c r="I36" s="172"/>
      <c r="J36" s="171"/>
      <c r="K36" s="171"/>
      <c r="L36" s="166"/>
      <c r="M36" s="541"/>
    </row>
    <row r="37" spans="1:13" ht="15" x14ac:dyDescent="0.2">
      <c r="A37" s="188"/>
      <c r="B37" s="171" t="s">
        <v>377</v>
      </c>
      <c r="C37" s="171"/>
      <c r="D37" s="172"/>
      <c r="E37" s="172"/>
      <c r="F37" s="162"/>
      <c r="G37" s="160"/>
      <c r="H37" s="172"/>
      <c r="I37" s="171"/>
      <c r="J37" s="212">
        <f>J13</f>
        <v>0</v>
      </c>
      <c r="K37" s="171"/>
      <c r="L37" s="166"/>
      <c r="M37" s="541"/>
    </row>
    <row r="38" spans="1:13" ht="15" x14ac:dyDescent="0.2">
      <c r="A38" s="161"/>
      <c r="B38" s="171" t="s">
        <v>378</v>
      </c>
      <c r="C38" s="171"/>
      <c r="D38" s="172"/>
      <c r="E38" s="172"/>
      <c r="F38" s="162"/>
      <c r="G38" s="160"/>
      <c r="H38" s="172"/>
      <c r="I38" s="160"/>
      <c r="J38" s="212">
        <f>J22</f>
        <v>252</v>
      </c>
      <c r="K38" s="159"/>
      <c r="L38" s="166"/>
      <c r="M38" s="541"/>
    </row>
    <row r="39" spans="1:13" ht="15" x14ac:dyDescent="0.2">
      <c r="A39" s="161"/>
      <c r="B39" s="171" t="s">
        <v>379</v>
      </c>
      <c r="C39" s="171"/>
      <c r="D39" s="172"/>
      <c r="E39" s="172"/>
      <c r="F39" s="162"/>
      <c r="G39" s="160"/>
      <c r="H39" s="172"/>
      <c r="I39" s="160"/>
      <c r="J39" s="391">
        <f>J34</f>
        <v>1101.2</v>
      </c>
      <c r="K39" s="159"/>
      <c r="L39" s="171"/>
      <c r="M39" s="541"/>
    </row>
    <row r="40" spans="1:13" ht="15.75" x14ac:dyDescent="0.25">
      <c r="A40" s="161"/>
      <c r="B40" s="171"/>
      <c r="C40" s="171"/>
      <c r="D40" s="172"/>
      <c r="E40" s="172"/>
      <c r="F40" s="177"/>
      <c r="G40" s="172"/>
      <c r="H40" s="179"/>
      <c r="I40" s="172" t="s">
        <v>22</v>
      </c>
      <c r="J40" s="213">
        <f>SUM(J37:J39)</f>
        <v>1353.2</v>
      </c>
      <c r="K40" s="171"/>
      <c r="L40" s="171"/>
      <c r="M40" s="541"/>
    </row>
    <row r="41" spans="1:13" ht="15.75" x14ac:dyDescent="0.25">
      <c r="A41" s="161"/>
      <c r="B41" s="171"/>
      <c r="C41" s="171"/>
      <c r="D41" s="172"/>
      <c r="E41" s="172"/>
      <c r="F41" s="172"/>
      <c r="G41" s="172"/>
      <c r="H41" s="171"/>
      <c r="I41" s="218" t="s">
        <v>14</v>
      </c>
      <c r="J41" s="214">
        <f>J40/'Rate Classifications'!O36</f>
        <v>22.553333333333335</v>
      </c>
      <c r="K41" s="171" t="s">
        <v>59</v>
      </c>
      <c r="L41" s="171"/>
      <c r="M41" s="541"/>
    </row>
    <row r="42" spans="1:13" ht="15" x14ac:dyDescent="0.2">
      <c r="A42" s="161"/>
      <c r="B42" s="171"/>
      <c r="C42" s="171"/>
      <c r="D42" s="172"/>
      <c r="E42" s="172"/>
      <c r="F42" s="172"/>
      <c r="G42" s="172"/>
      <c r="H42" s="171"/>
      <c r="I42" s="172"/>
      <c r="J42" s="171"/>
      <c r="K42" s="171"/>
      <c r="L42" s="171"/>
      <c r="M42" s="541"/>
    </row>
    <row r="43" spans="1:13" ht="15" x14ac:dyDescent="0.2">
      <c r="A43" s="161"/>
      <c r="B43" s="171"/>
      <c r="C43" s="171"/>
      <c r="D43" s="172"/>
      <c r="E43" s="172"/>
      <c r="F43" s="172"/>
      <c r="G43" s="172"/>
      <c r="H43" s="171"/>
      <c r="I43" s="172"/>
      <c r="J43" s="171"/>
      <c r="K43" s="171"/>
      <c r="L43" s="171"/>
      <c r="M43" s="541"/>
    </row>
    <row r="44" spans="1:13" ht="15" x14ac:dyDescent="0.2">
      <c r="A44" s="161"/>
      <c r="B44" s="171"/>
      <c r="C44" s="171"/>
      <c r="D44" s="172"/>
      <c r="E44" s="172"/>
      <c r="F44" s="172"/>
      <c r="G44" s="172"/>
      <c r="H44" s="171"/>
      <c r="I44" s="172"/>
      <c r="J44" s="171"/>
      <c r="K44" s="171"/>
      <c r="L44" s="171"/>
      <c r="M44" s="541"/>
    </row>
    <row r="45" spans="1:13" ht="15.75" x14ac:dyDescent="0.25">
      <c r="A45" s="197" t="s">
        <v>445</v>
      </c>
      <c r="B45" s="190"/>
      <c r="C45" s="190"/>
      <c r="D45" s="190"/>
      <c r="E45" s="190"/>
      <c r="F45" s="191"/>
      <c r="G45" s="189"/>
      <c r="H45" s="189"/>
      <c r="I45" s="189"/>
      <c r="J45" s="189"/>
      <c r="K45" s="189"/>
      <c r="L45" s="166"/>
      <c r="M45" s="541"/>
    </row>
    <row r="46" spans="1:13" ht="15" x14ac:dyDescent="0.2">
      <c r="A46" s="159"/>
      <c r="B46" s="159"/>
      <c r="C46" s="159"/>
      <c r="D46" s="172"/>
      <c r="E46" s="172"/>
      <c r="F46" s="172"/>
      <c r="G46" s="172"/>
      <c r="H46" s="171"/>
      <c r="I46" s="172"/>
      <c r="J46" s="171"/>
      <c r="K46" s="171"/>
      <c r="L46" s="166"/>
      <c r="M46" s="541"/>
    </row>
    <row r="47" spans="1:13" ht="15.75" x14ac:dyDescent="0.25">
      <c r="A47" s="161"/>
      <c r="B47" s="171" t="s">
        <v>377</v>
      </c>
      <c r="C47" s="171"/>
      <c r="D47" s="172"/>
      <c r="E47" s="172"/>
      <c r="F47" s="172"/>
      <c r="G47" s="172"/>
      <c r="H47" s="159"/>
      <c r="I47" s="171"/>
      <c r="J47" s="212">
        <f>$J$13</f>
        <v>0</v>
      </c>
      <c r="K47" s="171"/>
      <c r="L47" s="189"/>
      <c r="M47" s="539"/>
    </row>
    <row r="48" spans="1:13" ht="15" x14ac:dyDescent="0.2">
      <c r="A48" s="161"/>
      <c r="B48" s="171" t="s">
        <v>378</v>
      </c>
      <c r="C48" s="171"/>
      <c r="D48" s="172"/>
      <c r="E48" s="172"/>
      <c r="F48" s="172"/>
      <c r="G48" s="172"/>
      <c r="H48" s="159"/>
      <c r="I48" s="171"/>
      <c r="J48" s="212">
        <f>$J$22</f>
        <v>252</v>
      </c>
      <c r="K48" s="171"/>
      <c r="L48" s="166"/>
      <c r="M48" s="541"/>
    </row>
    <row r="49" spans="1:13" ht="15" x14ac:dyDescent="0.2">
      <c r="A49" s="161"/>
      <c r="B49" s="171" t="s">
        <v>391</v>
      </c>
      <c r="C49" s="171"/>
      <c r="D49" s="172"/>
      <c r="E49" s="172"/>
      <c r="F49" s="172"/>
      <c r="G49" s="172"/>
      <c r="H49" s="159"/>
      <c r="I49" s="171"/>
      <c r="J49" s="391">
        <f>$J$26+$J$29</f>
        <v>1016.2</v>
      </c>
      <c r="K49" s="171"/>
      <c r="L49" s="166"/>
      <c r="M49" s="541"/>
    </row>
    <row r="50" spans="1:13" ht="15" x14ac:dyDescent="0.2">
      <c r="A50" s="161"/>
      <c r="B50" s="171"/>
      <c r="C50" s="171"/>
      <c r="D50" s="172"/>
      <c r="E50" s="172"/>
      <c r="F50" s="172"/>
      <c r="G50" s="172"/>
      <c r="H50" s="159"/>
      <c r="I50" s="172" t="s">
        <v>22</v>
      </c>
      <c r="J50" s="213">
        <f>SUM(J47:J49)</f>
        <v>1268.2</v>
      </c>
      <c r="K50" s="171"/>
      <c r="L50" s="166"/>
      <c r="M50" s="541"/>
    </row>
    <row r="51" spans="1:13" ht="15.75" x14ac:dyDescent="0.25">
      <c r="A51" s="161"/>
      <c r="B51" s="171"/>
      <c r="C51" s="171"/>
      <c r="D51" s="172"/>
      <c r="E51" s="172"/>
      <c r="F51" s="172"/>
      <c r="G51" s="172"/>
      <c r="H51" s="159"/>
      <c r="I51" s="218" t="s">
        <v>14</v>
      </c>
      <c r="J51" s="214">
        <f>J50/'Rate Classifications'!O37</f>
        <v>6.3410000000000002</v>
      </c>
      <c r="K51" s="171" t="s">
        <v>59</v>
      </c>
      <c r="L51" s="166"/>
      <c r="M51" s="541"/>
    </row>
    <row r="52" spans="1:13" ht="15.75" x14ac:dyDescent="0.25">
      <c r="A52" s="161"/>
      <c r="B52" s="171"/>
      <c r="C52" s="171"/>
      <c r="D52" s="172"/>
      <c r="E52" s="172"/>
      <c r="F52" s="172"/>
      <c r="G52" s="172"/>
      <c r="H52" s="179"/>
      <c r="I52" s="180"/>
      <c r="J52" s="171"/>
      <c r="K52" s="171"/>
      <c r="L52" s="166"/>
      <c r="M52" s="541"/>
    </row>
    <row r="53" spans="1:13" ht="15" x14ac:dyDescent="0.2">
      <c r="A53" s="161"/>
      <c r="B53" s="171"/>
      <c r="C53" s="171"/>
      <c r="D53" s="172"/>
      <c r="E53" s="172"/>
      <c r="F53" s="172"/>
      <c r="G53" s="172"/>
      <c r="H53" s="171"/>
      <c r="I53" s="172"/>
      <c r="J53" s="171"/>
      <c r="K53" s="171"/>
      <c r="L53" s="166"/>
      <c r="M53" s="541"/>
    </row>
    <row r="54" spans="1:13" ht="15" x14ac:dyDescent="0.2">
      <c r="A54" s="161"/>
      <c r="B54" s="171"/>
      <c r="C54" s="171"/>
      <c r="D54" s="172"/>
      <c r="E54" s="172"/>
      <c r="F54" s="172"/>
      <c r="G54" s="172"/>
      <c r="H54" s="171"/>
      <c r="I54" s="172"/>
      <c r="J54" s="171"/>
      <c r="K54" s="171"/>
      <c r="L54" s="166"/>
      <c r="M54" s="541"/>
    </row>
    <row r="55" spans="1:13" ht="15.75" x14ac:dyDescent="0.25">
      <c r="A55" s="197" t="s">
        <v>444</v>
      </c>
      <c r="B55" s="190"/>
      <c r="C55" s="190"/>
      <c r="D55" s="190"/>
      <c r="E55" s="190"/>
      <c r="F55" s="191"/>
      <c r="G55" s="189"/>
      <c r="H55" s="189"/>
      <c r="I55" s="189"/>
      <c r="J55" s="189"/>
      <c r="K55" s="189"/>
      <c r="L55" s="166"/>
      <c r="M55" s="541"/>
    </row>
    <row r="56" spans="1:13" ht="15" x14ac:dyDescent="0.2">
      <c r="A56" s="161"/>
      <c r="B56" s="171"/>
      <c r="C56" s="171"/>
      <c r="D56" s="172"/>
      <c r="E56" s="172"/>
      <c r="F56" s="172"/>
      <c r="G56" s="172"/>
      <c r="H56" s="171"/>
      <c r="I56" s="172"/>
      <c r="J56" s="171"/>
      <c r="K56" s="171"/>
      <c r="L56" s="166"/>
      <c r="M56" s="541"/>
    </row>
    <row r="57" spans="1:13" ht="15.75" x14ac:dyDescent="0.25">
      <c r="A57" s="161"/>
      <c r="B57" s="171" t="s">
        <v>377</v>
      </c>
      <c r="C57" s="171"/>
      <c r="D57" s="172"/>
      <c r="E57" s="172"/>
      <c r="F57" s="172"/>
      <c r="G57" s="172"/>
      <c r="H57" s="159"/>
      <c r="I57" s="171"/>
      <c r="J57" s="212">
        <f>$J$13</f>
        <v>0</v>
      </c>
      <c r="K57" s="171"/>
      <c r="L57" s="189"/>
      <c r="M57" s="539"/>
    </row>
    <row r="58" spans="1:13" ht="15" x14ac:dyDescent="0.2">
      <c r="A58" s="161"/>
      <c r="B58" s="171" t="s">
        <v>378</v>
      </c>
      <c r="C58" s="171"/>
      <c r="D58" s="172"/>
      <c r="E58" s="172"/>
      <c r="F58" s="172"/>
      <c r="G58" s="172"/>
      <c r="H58" s="159"/>
      <c r="I58" s="171"/>
      <c r="J58" s="212">
        <f>$J$22</f>
        <v>252</v>
      </c>
      <c r="K58" s="171"/>
      <c r="L58" s="166"/>
      <c r="M58" s="541"/>
    </row>
    <row r="59" spans="1:13" ht="15" x14ac:dyDescent="0.2">
      <c r="A59" s="161"/>
      <c r="B59" s="171" t="s">
        <v>391</v>
      </c>
      <c r="C59" s="171"/>
      <c r="D59" s="172"/>
      <c r="E59" s="172"/>
      <c r="F59" s="172"/>
      <c r="G59" s="172"/>
      <c r="H59" s="159"/>
      <c r="I59" s="171"/>
      <c r="J59" s="391">
        <f>$J$26+$J$29</f>
        <v>1016.2</v>
      </c>
      <c r="K59" s="171"/>
      <c r="L59" s="166"/>
      <c r="M59" s="541"/>
    </row>
    <row r="60" spans="1:13" ht="15" x14ac:dyDescent="0.2">
      <c r="A60" s="161"/>
      <c r="B60" s="171"/>
      <c r="C60" s="171"/>
      <c r="D60" s="172"/>
      <c r="E60" s="172"/>
      <c r="F60" s="172"/>
      <c r="G60" s="172"/>
      <c r="H60" s="159"/>
      <c r="I60" s="172" t="s">
        <v>22</v>
      </c>
      <c r="J60" s="213">
        <f>SUM(J57:J59)</f>
        <v>1268.2</v>
      </c>
      <c r="K60" s="171"/>
      <c r="L60" s="166"/>
      <c r="M60" s="541"/>
    </row>
    <row r="61" spans="1:13" ht="15.75" x14ac:dyDescent="0.25">
      <c r="A61" s="161"/>
      <c r="B61" s="171"/>
      <c r="C61" s="171"/>
      <c r="D61" s="172"/>
      <c r="E61" s="172"/>
      <c r="F61" s="172"/>
      <c r="G61" s="172"/>
      <c r="H61" s="159"/>
      <c r="I61" s="218" t="s">
        <v>14</v>
      </c>
      <c r="J61" s="214">
        <f>J60/'Rate Classifications'!O40</f>
        <v>50.728000000000002</v>
      </c>
      <c r="K61" s="171" t="s">
        <v>60</v>
      </c>
      <c r="L61" s="166"/>
      <c r="M61" s="541"/>
    </row>
    <row r="62" spans="1:13" ht="15.75" x14ac:dyDescent="0.25">
      <c r="A62" s="161"/>
      <c r="B62" s="171"/>
      <c r="C62" s="171"/>
      <c r="D62" s="172"/>
      <c r="E62" s="172"/>
      <c r="F62" s="172"/>
      <c r="G62" s="172"/>
      <c r="H62" s="179"/>
      <c r="I62" s="180"/>
      <c r="J62" s="171"/>
      <c r="K62" s="171"/>
      <c r="L62" s="166"/>
      <c r="M62" s="541"/>
    </row>
    <row r="63" spans="1:13" ht="15.75" x14ac:dyDescent="0.25">
      <c r="A63" s="161"/>
      <c r="B63" s="171"/>
      <c r="C63" s="171"/>
      <c r="D63" s="172"/>
      <c r="E63" s="172"/>
      <c r="F63" s="172"/>
      <c r="G63" s="172"/>
      <c r="H63" s="179"/>
      <c r="I63" s="180"/>
      <c r="J63" s="171"/>
      <c r="K63" s="171"/>
      <c r="L63" s="166"/>
      <c r="M63" s="541"/>
    </row>
    <row r="64" spans="1:13" ht="15.75" x14ac:dyDescent="0.25">
      <c r="A64" s="161"/>
      <c r="B64" s="171"/>
      <c r="C64" s="171"/>
      <c r="D64" s="172"/>
      <c r="E64" s="172"/>
      <c r="F64" s="172"/>
      <c r="G64" s="172"/>
      <c r="H64" s="179"/>
      <c r="I64" s="180"/>
      <c r="J64" s="171"/>
      <c r="K64" s="171"/>
      <c r="L64" s="166"/>
      <c r="M64" s="541"/>
    </row>
    <row r="65" spans="1:31" ht="15.75" x14ac:dyDescent="0.25">
      <c r="A65" s="167" t="s">
        <v>443</v>
      </c>
      <c r="B65" s="168"/>
      <c r="C65" s="168"/>
      <c r="D65" s="168"/>
      <c r="E65" s="168"/>
      <c r="F65" s="169"/>
      <c r="G65" s="196"/>
      <c r="H65" s="196"/>
      <c r="I65" s="196"/>
      <c r="J65" s="196"/>
      <c r="K65" s="196"/>
      <c r="L65" s="166"/>
      <c r="M65" s="541"/>
      <c r="V65" s="538"/>
    </row>
    <row r="66" spans="1:31" ht="15" x14ac:dyDescent="0.2">
      <c r="A66" s="161"/>
      <c r="B66" s="171"/>
      <c r="C66" s="171"/>
      <c r="D66" s="172"/>
      <c r="E66" s="172"/>
      <c r="F66" s="172"/>
      <c r="G66" s="172"/>
      <c r="H66" s="171"/>
      <c r="I66" s="172"/>
      <c r="J66" s="171"/>
      <c r="K66" s="171"/>
      <c r="L66" s="166"/>
      <c r="M66" s="541"/>
      <c r="Y66" s="538"/>
      <c r="Z66" s="540"/>
      <c r="AA66" s="538"/>
      <c r="AB66" s="538"/>
      <c r="AC66" s="538"/>
      <c r="AD66" s="540"/>
      <c r="AE66" s="538"/>
    </row>
    <row r="67" spans="1:31" ht="15.75" x14ac:dyDescent="0.25">
      <c r="A67" s="161"/>
      <c r="B67" s="171" t="s">
        <v>377</v>
      </c>
      <c r="C67" s="171"/>
      <c r="D67" s="172"/>
      <c r="E67" s="172"/>
      <c r="F67" s="172"/>
      <c r="G67" s="172"/>
      <c r="H67" s="159"/>
      <c r="I67" s="171"/>
      <c r="J67" s="212">
        <f>$J$13</f>
        <v>0</v>
      </c>
      <c r="K67" s="171"/>
      <c r="L67" s="189"/>
      <c r="M67" s="539"/>
      <c r="W67" s="538"/>
      <c r="X67" s="538"/>
      <c r="Y67" s="538"/>
      <c r="Z67" s="540"/>
      <c r="AA67" s="538"/>
      <c r="AB67" s="538"/>
      <c r="AC67" s="538"/>
      <c r="AD67" s="540"/>
      <c r="AE67" s="538"/>
    </row>
    <row r="68" spans="1:31" ht="15" x14ac:dyDescent="0.2">
      <c r="A68" s="161"/>
      <c r="B68" s="171" t="s">
        <v>378</v>
      </c>
      <c r="C68" s="171"/>
      <c r="D68" s="172"/>
      <c r="E68" s="172"/>
      <c r="F68" s="172"/>
      <c r="G68" s="172"/>
      <c r="H68" s="159"/>
      <c r="I68" s="171"/>
      <c r="J68" s="212">
        <f>$J$22</f>
        <v>252</v>
      </c>
      <c r="K68" s="171"/>
      <c r="L68" s="166"/>
      <c r="M68" s="541"/>
      <c r="W68" s="538"/>
      <c r="X68" s="538"/>
      <c r="Y68" s="538"/>
      <c r="Z68" s="540"/>
      <c r="AA68" s="538"/>
      <c r="AB68" s="538"/>
      <c r="AC68" s="538"/>
      <c r="AD68" s="540"/>
      <c r="AE68" s="538"/>
    </row>
    <row r="69" spans="1:31" ht="15" x14ac:dyDescent="0.2">
      <c r="A69" s="161"/>
      <c r="B69" s="171" t="s">
        <v>391</v>
      </c>
      <c r="C69" s="171"/>
      <c r="D69" s="172"/>
      <c r="E69" s="172"/>
      <c r="F69" s="172"/>
      <c r="G69" s="172"/>
      <c r="H69" s="159"/>
      <c r="I69" s="171"/>
      <c r="J69" s="391">
        <f>$J$26+$J$29</f>
        <v>1016.2</v>
      </c>
      <c r="K69" s="171"/>
      <c r="L69" s="166"/>
      <c r="M69" s="541"/>
      <c r="W69" s="538"/>
      <c r="X69" s="538"/>
      <c r="Y69" s="538"/>
      <c r="Z69" s="540"/>
      <c r="AA69" s="538"/>
      <c r="AB69" s="538"/>
      <c r="AC69" s="538"/>
      <c r="AD69" s="540"/>
      <c r="AE69" s="538"/>
    </row>
    <row r="70" spans="1:31" ht="15" x14ac:dyDescent="0.2">
      <c r="A70" s="161"/>
      <c r="B70" s="171" t="s">
        <v>392</v>
      </c>
      <c r="C70" s="171"/>
      <c r="D70" s="172"/>
      <c r="E70" s="172"/>
      <c r="F70" s="476">
        <v>0</v>
      </c>
      <c r="G70" s="172"/>
      <c r="H70" s="159"/>
      <c r="I70" s="172" t="s">
        <v>22</v>
      </c>
      <c r="J70" s="213">
        <f>SUM(J67:J69)+F70</f>
        <v>1268.2</v>
      </c>
      <c r="K70" s="171"/>
      <c r="L70" s="166"/>
      <c r="M70" s="541"/>
      <c r="W70" s="538"/>
      <c r="X70" s="538"/>
      <c r="Y70" s="538"/>
      <c r="Z70" s="540"/>
      <c r="AA70" s="538"/>
      <c r="AB70" s="538"/>
      <c r="AC70" s="538"/>
      <c r="AD70" s="540"/>
      <c r="AE70" s="538"/>
    </row>
    <row r="71" spans="1:31" ht="15.75" x14ac:dyDescent="0.25">
      <c r="A71" s="161"/>
      <c r="B71" s="171"/>
      <c r="C71" s="171"/>
      <c r="D71" s="172"/>
      <c r="E71" s="172"/>
      <c r="F71" s="172"/>
      <c r="G71" s="172"/>
      <c r="H71" s="159"/>
      <c r="I71" s="218" t="s">
        <v>14</v>
      </c>
      <c r="J71" s="214">
        <f>J70/'Rate Classifications'!O41</f>
        <v>63.410000000000004</v>
      </c>
      <c r="K71" s="171" t="s">
        <v>60</v>
      </c>
      <c r="L71" s="166"/>
      <c r="M71" s="541"/>
      <c r="W71" s="538"/>
      <c r="X71" s="538"/>
      <c r="Y71" s="538"/>
      <c r="Z71" s="540"/>
      <c r="AA71" s="538"/>
      <c r="AB71" s="538"/>
      <c r="AC71" s="538"/>
      <c r="AD71" s="540"/>
      <c r="AE71" s="538"/>
    </row>
    <row r="72" spans="1:31" ht="15.75" x14ac:dyDescent="0.25">
      <c r="A72" s="161"/>
      <c r="B72" s="171"/>
      <c r="C72" s="171"/>
      <c r="D72" s="172"/>
      <c r="E72" s="172"/>
      <c r="F72" s="172"/>
      <c r="G72" s="172"/>
      <c r="H72" s="179"/>
      <c r="I72" s="180"/>
      <c r="J72" s="210"/>
      <c r="K72" s="171"/>
      <c r="L72" s="166"/>
      <c r="M72" s="541"/>
      <c r="W72" s="538"/>
      <c r="X72" s="538"/>
      <c r="Y72" s="538"/>
      <c r="Z72" s="540"/>
      <c r="AA72" s="538"/>
      <c r="AB72" s="538"/>
      <c r="AC72" s="538"/>
      <c r="AD72" s="540"/>
      <c r="AE72" s="538"/>
    </row>
    <row r="73" spans="1:31" ht="15.75" x14ac:dyDescent="0.25">
      <c r="A73" s="167" t="s">
        <v>442</v>
      </c>
      <c r="B73" s="168"/>
      <c r="C73" s="168"/>
      <c r="D73" s="168"/>
      <c r="E73" s="168"/>
      <c r="F73" s="169"/>
      <c r="G73" s="196"/>
      <c r="H73" s="196"/>
      <c r="I73" s="196"/>
      <c r="J73" s="217"/>
      <c r="K73" s="196"/>
      <c r="L73" s="166"/>
      <c r="M73" s="541"/>
      <c r="W73" s="538"/>
      <c r="X73" s="538"/>
      <c r="Y73" s="538"/>
      <c r="Z73" s="540"/>
      <c r="AA73" s="538"/>
      <c r="AB73" s="538"/>
      <c r="AC73" s="538"/>
      <c r="AD73" s="540"/>
      <c r="AE73" s="538"/>
    </row>
    <row r="74" spans="1:31" ht="15" x14ac:dyDescent="0.2">
      <c r="A74" s="161"/>
      <c r="B74" s="171"/>
      <c r="C74" s="171"/>
      <c r="D74" s="172"/>
      <c r="E74" s="172"/>
      <c r="F74" s="172"/>
      <c r="G74" s="172"/>
      <c r="H74" s="171"/>
      <c r="I74" s="172"/>
      <c r="J74" s="210"/>
      <c r="K74" s="171"/>
      <c r="L74" s="166"/>
      <c r="M74" s="541"/>
      <c r="W74" s="538"/>
      <c r="X74" s="538"/>
      <c r="Y74" s="538"/>
      <c r="Z74" s="540"/>
      <c r="AA74" s="538"/>
      <c r="AB74" s="538"/>
      <c r="AC74" s="538"/>
      <c r="AD74" s="540"/>
      <c r="AE74" s="538"/>
    </row>
    <row r="75" spans="1:31" ht="15" x14ac:dyDescent="0.2">
      <c r="A75" s="161"/>
      <c r="B75" s="171" t="s">
        <v>377</v>
      </c>
      <c r="C75" s="171"/>
      <c r="D75" s="172"/>
      <c r="E75" s="172"/>
      <c r="F75" s="172"/>
      <c r="G75" s="172"/>
      <c r="H75" s="159"/>
      <c r="I75" s="171"/>
      <c r="J75" s="212">
        <f>$J$13</f>
        <v>0</v>
      </c>
      <c r="K75" s="171"/>
      <c r="L75" s="166"/>
      <c r="M75" s="541"/>
      <c r="W75" s="538"/>
      <c r="X75" s="538"/>
      <c r="Y75" s="538"/>
      <c r="Z75" s="540"/>
      <c r="AA75" s="538"/>
      <c r="AB75" s="538"/>
      <c r="AC75" s="538"/>
      <c r="AD75" s="540"/>
      <c r="AE75" s="538"/>
    </row>
    <row r="76" spans="1:31" ht="15" x14ac:dyDescent="0.2">
      <c r="A76" s="161"/>
      <c r="B76" s="171" t="s">
        <v>378</v>
      </c>
      <c r="C76" s="171"/>
      <c r="D76" s="172"/>
      <c r="E76" s="172"/>
      <c r="F76" s="172"/>
      <c r="G76" s="172"/>
      <c r="H76" s="159"/>
      <c r="I76" s="171"/>
      <c r="J76" s="212">
        <f>$J$22</f>
        <v>252</v>
      </c>
      <c r="K76" s="171"/>
      <c r="L76" s="166"/>
      <c r="M76" s="9" t="s">
        <v>112</v>
      </c>
      <c r="N76" s="9"/>
      <c r="O76" s="9"/>
      <c r="P76" s="9"/>
      <c r="Q76" s="9"/>
      <c r="R76" s="9"/>
      <c r="S76" s="9"/>
      <c r="T76" s="9"/>
      <c r="U76" s="18"/>
      <c r="V76" s="9"/>
      <c r="W76" s="18"/>
      <c r="X76" s="18"/>
      <c r="Y76" s="18"/>
      <c r="Z76" s="60"/>
      <c r="AA76" s="18"/>
      <c r="AB76" s="538"/>
      <c r="AC76" s="538"/>
      <c r="AD76" s="540"/>
      <c r="AE76" s="538"/>
    </row>
    <row r="77" spans="1:31" ht="15" x14ac:dyDescent="0.2">
      <c r="A77" s="161"/>
      <c r="B77" s="171" t="s">
        <v>391</v>
      </c>
      <c r="C77" s="171"/>
      <c r="D77" s="172"/>
      <c r="E77" s="172"/>
      <c r="F77" s="172"/>
      <c r="G77" s="172"/>
      <c r="H77" s="159"/>
      <c r="I77" s="171"/>
      <c r="J77" s="391">
        <f>$J$26+$J$29</f>
        <v>1016.2</v>
      </c>
      <c r="K77" s="171"/>
      <c r="L77" s="166"/>
      <c r="M77" s="9"/>
      <c r="N77" s="9"/>
      <c r="O77" s="9"/>
      <c r="P77" s="9"/>
      <c r="Q77" s="185" t="s">
        <v>113</v>
      </c>
      <c r="R77" s="9"/>
      <c r="S77" s="21" t="s">
        <v>114</v>
      </c>
      <c r="T77" s="9"/>
      <c r="U77" s="21" t="s">
        <v>22</v>
      </c>
      <c r="V77" s="9"/>
      <c r="W77" s="18"/>
      <c r="X77" s="18"/>
      <c r="Y77" s="18"/>
      <c r="Z77" s="60"/>
      <c r="AA77" s="18"/>
      <c r="AB77" s="538"/>
      <c r="AC77" s="538"/>
      <c r="AD77" s="540"/>
      <c r="AE77" s="538"/>
    </row>
    <row r="78" spans="1:31" ht="15" x14ac:dyDescent="0.2">
      <c r="A78" s="161"/>
      <c r="B78" s="171"/>
      <c r="C78" s="171"/>
      <c r="D78" s="172"/>
      <c r="E78" s="172"/>
      <c r="F78" s="172"/>
      <c r="G78" s="172"/>
      <c r="H78" s="159"/>
      <c r="I78" s="172" t="s">
        <v>22</v>
      </c>
      <c r="J78" s="213">
        <f>SUM(J75:J77)</f>
        <v>1268.2</v>
      </c>
      <c r="K78" s="171"/>
      <c r="L78" s="166"/>
      <c r="M78" s="9"/>
      <c r="N78" s="9"/>
      <c r="O78" s="9"/>
      <c r="P78" s="9"/>
      <c r="Q78" s="9"/>
      <c r="R78" s="9"/>
      <c r="S78" s="9"/>
      <c r="T78" s="9"/>
      <c r="U78" s="9"/>
      <c r="V78" s="9"/>
      <c r="W78" s="18"/>
      <c r="X78" s="18"/>
      <c r="Y78" s="18"/>
      <c r="Z78" s="60"/>
      <c r="AA78" s="18"/>
      <c r="AB78" s="538"/>
      <c r="AC78" s="538"/>
      <c r="AD78" s="540"/>
      <c r="AE78" s="538"/>
    </row>
    <row r="79" spans="1:31" ht="15.75" x14ac:dyDescent="0.25">
      <c r="A79" s="161"/>
      <c r="B79" s="171"/>
      <c r="C79" s="171"/>
      <c r="D79" s="172"/>
      <c r="E79" s="172"/>
      <c r="F79" s="172"/>
      <c r="G79" s="172"/>
      <c r="H79" s="159"/>
      <c r="I79" s="218" t="s">
        <v>14</v>
      </c>
      <c r="J79" s="214">
        <f>J78/'Rate Classifications'!O42</f>
        <v>126.82000000000001</v>
      </c>
      <c r="K79" s="171" t="s">
        <v>61</v>
      </c>
      <c r="L79" s="166"/>
      <c r="M79" s="9" t="s">
        <v>454</v>
      </c>
      <c r="N79" s="9"/>
      <c r="O79" s="9"/>
      <c r="P79" s="9"/>
      <c r="Q79" s="209">
        <f>J41</f>
        <v>22.553333333333335</v>
      </c>
      <c r="R79" s="21" t="s">
        <v>59</v>
      </c>
      <c r="S79" s="226">
        <f>IF('TC 66-204 page 1'!D$28&gt;0,'TC 66-204 page 1'!D$28,0)</f>
        <v>0</v>
      </c>
      <c r="T79" s="9"/>
      <c r="U79" s="63">
        <f t="shared" ref="U79:U112" si="0">S79*Q79</f>
        <v>0</v>
      </c>
      <c r="V79" s="9">
        <f>S79/65</f>
        <v>0</v>
      </c>
      <c r="W79" s="18"/>
      <c r="X79" s="18"/>
      <c r="Y79" s="18"/>
      <c r="Z79" s="60"/>
      <c r="AA79" s="18"/>
      <c r="AB79" s="538"/>
      <c r="AC79" s="538"/>
      <c r="AD79" s="540"/>
      <c r="AE79" s="538"/>
    </row>
    <row r="80" spans="1:31" ht="15.75" x14ac:dyDescent="0.25">
      <c r="A80" s="161"/>
      <c r="B80" s="171"/>
      <c r="C80" s="171"/>
      <c r="D80" s="172"/>
      <c r="E80" s="172"/>
      <c r="F80" s="172"/>
      <c r="G80" s="172"/>
      <c r="H80" s="179"/>
      <c r="I80" s="180"/>
      <c r="J80" s="171"/>
      <c r="K80" s="171"/>
      <c r="L80" s="166"/>
      <c r="M80" s="9" t="s">
        <v>455</v>
      </c>
      <c r="N80" s="9"/>
      <c r="O80" s="9"/>
      <c r="P80" s="9"/>
      <c r="Q80" s="209">
        <f>Q79*1.5</f>
        <v>33.83</v>
      </c>
      <c r="R80" s="21" t="s">
        <v>59</v>
      </c>
      <c r="S80" s="226">
        <f>IF('TC 66-204 page 1'!E$28&gt;0,'TC 66-204 page 1'!E$28,0)</f>
        <v>0</v>
      </c>
      <c r="T80" s="9"/>
      <c r="U80" s="63">
        <f t="shared" si="0"/>
        <v>0</v>
      </c>
      <c r="V80" s="9">
        <f>S80/(65/1.5)</f>
        <v>0</v>
      </c>
      <c r="W80" s="18"/>
      <c r="X80" s="18"/>
      <c r="Y80" s="18"/>
      <c r="Z80" s="60"/>
      <c r="AA80" s="18"/>
      <c r="AB80" s="538"/>
      <c r="AC80" s="538"/>
      <c r="AD80" s="540"/>
      <c r="AE80" s="538"/>
    </row>
    <row r="81" spans="1:31" ht="15.75" x14ac:dyDescent="0.25">
      <c r="A81" s="161"/>
      <c r="B81" s="171"/>
      <c r="C81" s="171"/>
      <c r="D81" s="172"/>
      <c r="E81" s="172"/>
      <c r="F81" s="172"/>
      <c r="G81" s="172"/>
      <c r="H81" s="179"/>
      <c r="I81" s="180"/>
      <c r="J81" s="171"/>
      <c r="K81" s="171"/>
      <c r="L81" s="166"/>
      <c r="M81" s="9" t="s">
        <v>456</v>
      </c>
      <c r="N81" s="9"/>
      <c r="O81" s="9"/>
      <c r="P81" s="9"/>
      <c r="Q81" s="209">
        <f>J51</f>
        <v>6.3410000000000002</v>
      </c>
      <c r="R81" s="21" t="s">
        <v>59</v>
      </c>
      <c r="S81" s="226">
        <f>IF('TC 66-204 page 1'!F$28&gt;0,'TC 66-204 page 1'!F$28,0)</f>
        <v>0</v>
      </c>
      <c r="T81" s="9"/>
      <c r="U81" s="63">
        <f t="shared" si="0"/>
        <v>0</v>
      </c>
      <c r="V81" s="9">
        <f>S81/200</f>
        <v>0</v>
      </c>
      <c r="W81" s="18"/>
      <c r="X81" s="18"/>
      <c r="Y81" s="18"/>
      <c r="Z81" s="18"/>
      <c r="AA81" s="18"/>
      <c r="AB81" s="538"/>
      <c r="AC81" s="538"/>
      <c r="AD81" s="540"/>
      <c r="AE81" s="538"/>
    </row>
    <row r="82" spans="1:31" ht="15" x14ac:dyDescent="0.2">
      <c r="A82" s="161"/>
      <c r="B82" s="171"/>
      <c r="C82" s="171"/>
      <c r="D82" s="172"/>
      <c r="E82" s="172"/>
      <c r="F82" s="172"/>
      <c r="G82" s="172"/>
      <c r="H82" s="171"/>
      <c r="I82" s="172"/>
      <c r="J82" s="171"/>
      <c r="K82" s="171"/>
      <c r="L82" s="166"/>
      <c r="M82" s="9" t="s">
        <v>457</v>
      </c>
      <c r="N82" s="9"/>
      <c r="O82" s="9"/>
      <c r="P82" s="9"/>
      <c r="Q82" s="209">
        <f>Q81*1.5</f>
        <v>9.5114999999999998</v>
      </c>
      <c r="R82" s="21" t="s">
        <v>59</v>
      </c>
      <c r="S82" s="226">
        <f>IF('TC 66-204 page 1'!G$28&gt;0,'TC 66-204 page 1'!G$28,0)</f>
        <v>0</v>
      </c>
      <c r="T82" s="9"/>
      <c r="U82" s="63">
        <f t="shared" si="0"/>
        <v>0</v>
      </c>
      <c r="V82" s="9">
        <f>S82/(200/1.5)</f>
        <v>0</v>
      </c>
      <c r="W82" s="18"/>
      <c r="X82" s="18"/>
      <c r="Y82" s="18"/>
      <c r="Z82" s="60"/>
      <c r="AA82" s="18"/>
      <c r="AB82" s="538"/>
      <c r="AC82" s="538"/>
      <c r="AD82" s="540"/>
      <c r="AE82" s="538"/>
    </row>
    <row r="83" spans="1:31" ht="15.75" x14ac:dyDescent="0.25">
      <c r="A83" s="167" t="s">
        <v>441</v>
      </c>
      <c r="B83" s="168"/>
      <c r="C83" s="168"/>
      <c r="D83" s="168"/>
      <c r="E83" s="168"/>
      <c r="F83" s="169"/>
      <c r="G83" s="196"/>
      <c r="H83" s="196"/>
      <c r="I83" s="196"/>
      <c r="J83" s="196"/>
      <c r="K83" s="196"/>
      <c r="L83" s="166"/>
      <c r="M83" s="9" t="s">
        <v>458</v>
      </c>
      <c r="N83" s="9"/>
      <c r="O83" s="9"/>
      <c r="P83" s="9"/>
      <c r="Q83" s="209">
        <f>J61</f>
        <v>50.728000000000002</v>
      </c>
      <c r="R83" s="21" t="s">
        <v>60</v>
      </c>
      <c r="S83" s="226">
        <f>IF('TC 66-204 page 1'!H$28&gt;0,'TC 66-204 page 1'!H$28,0)</f>
        <v>0</v>
      </c>
      <c r="T83" s="9"/>
      <c r="U83" s="63">
        <f t="shared" si="0"/>
        <v>0</v>
      </c>
      <c r="V83" s="9">
        <f>S83/25</f>
        <v>0</v>
      </c>
      <c r="W83" s="18"/>
      <c r="X83" s="18"/>
      <c r="Y83" s="18"/>
      <c r="Z83" s="60"/>
      <c r="AA83" s="18"/>
      <c r="AB83" s="538"/>
      <c r="AC83" s="538"/>
      <c r="AD83" s="540"/>
      <c r="AE83" s="538"/>
    </row>
    <row r="84" spans="1:31" ht="15" x14ac:dyDescent="0.2">
      <c r="A84" s="161"/>
      <c r="B84" s="171"/>
      <c r="C84" s="171"/>
      <c r="D84" s="172"/>
      <c r="E84" s="172"/>
      <c r="F84" s="172"/>
      <c r="G84" s="172"/>
      <c r="H84" s="171"/>
      <c r="I84" s="172"/>
      <c r="J84" s="171"/>
      <c r="K84" s="171"/>
      <c r="L84" s="166"/>
      <c r="M84" s="9" t="s">
        <v>459</v>
      </c>
      <c r="N84" s="9"/>
      <c r="O84" s="9"/>
      <c r="P84" s="9"/>
      <c r="Q84" s="209">
        <f>Q83*1.5</f>
        <v>76.091999999999999</v>
      </c>
      <c r="R84" s="21" t="s">
        <v>61</v>
      </c>
      <c r="S84" s="226">
        <f>IF('TC 66-204 page 1'!I$28&gt;0,'TC 66-204 page 1'!I$28,0)</f>
        <v>0</v>
      </c>
      <c r="T84" s="9"/>
      <c r="U84" s="63">
        <f t="shared" si="0"/>
        <v>0</v>
      </c>
      <c r="V84" s="9">
        <f>S84/(25/1.5)</f>
        <v>0</v>
      </c>
      <c r="W84" s="18"/>
      <c r="X84" s="18"/>
      <c r="Y84" s="18"/>
      <c r="Z84" s="60"/>
      <c r="AA84" s="18"/>
      <c r="AB84" s="538"/>
      <c r="AC84" s="538"/>
      <c r="AD84" s="540"/>
      <c r="AE84" s="538"/>
    </row>
    <row r="85" spans="1:31" ht="15" x14ac:dyDescent="0.2">
      <c r="A85" s="161"/>
      <c r="B85" s="171" t="s">
        <v>393</v>
      </c>
      <c r="C85" s="171"/>
      <c r="D85" s="160"/>
      <c r="E85" s="172"/>
      <c r="F85" s="172" t="s">
        <v>32</v>
      </c>
      <c r="G85" s="172"/>
      <c r="H85" s="172" t="s">
        <v>36</v>
      </c>
      <c r="I85" s="171"/>
      <c r="J85" s="172"/>
      <c r="K85" s="171"/>
      <c r="L85" s="166"/>
      <c r="M85" s="9" t="s">
        <v>460</v>
      </c>
      <c r="N85" s="9"/>
      <c r="O85" s="9"/>
      <c r="P85" s="9"/>
      <c r="Q85" s="209">
        <f>J71</f>
        <v>63.410000000000004</v>
      </c>
      <c r="R85" s="21" t="s">
        <v>60</v>
      </c>
      <c r="S85" s="226">
        <f>IF('TC 66-204 page 1'!J$28&gt;0,'TC 66-204 page 1'!J$28,0)</f>
        <v>0</v>
      </c>
      <c r="T85" s="9"/>
      <c r="U85" s="63">
        <f t="shared" si="0"/>
        <v>0</v>
      </c>
      <c r="V85" s="9">
        <f>S85/20</f>
        <v>0</v>
      </c>
      <c r="W85" s="18"/>
      <c r="X85" s="18"/>
      <c r="Y85" s="18"/>
      <c r="Z85" s="60"/>
      <c r="AA85" s="18"/>
      <c r="AB85" s="538"/>
      <c r="AC85" s="538"/>
      <c r="AD85" s="540"/>
      <c r="AE85" s="538"/>
    </row>
    <row r="86" spans="1:31" ht="15" x14ac:dyDescent="0.2">
      <c r="A86" s="161"/>
      <c r="B86" s="171" t="s">
        <v>398</v>
      </c>
      <c r="C86" s="171"/>
      <c r="D86" s="160"/>
      <c r="E86" s="172"/>
      <c r="F86" s="475">
        <v>1</v>
      </c>
      <c r="G86" s="172"/>
      <c r="H86" s="477">
        <v>15</v>
      </c>
      <c r="I86" s="172" t="s">
        <v>62</v>
      </c>
      <c r="J86" s="212">
        <f>F86*H86</f>
        <v>15</v>
      </c>
      <c r="K86" s="171"/>
      <c r="L86" s="166"/>
      <c r="M86" s="9" t="s">
        <v>461</v>
      </c>
      <c r="N86" s="9"/>
      <c r="O86" s="9"/>
      <c r="P86" s="9"/>
      <c r="Q86" s="209">
        <f>Q85*1.5</f>
        <v>95.115000000000009</v>
      </c>
      <c r="R86" s="21" t="s">
        <v>61</v>
      </c>
      <c r="S86" s="226">
        <f>IF('TC 66-204 page 1'!K$28&gt;0,'TC 66-204 page 1'!K$28,0)</f>
        <v>0</v>
      </c>
      <c r="T86" s="9"/>
      <c r="U86" s="63">
        <f t="shared" si="0"/>
        <v>0</v>
      </c>
      <c r="V86" s="9">
        <f>S86/(20/1.5)</f>
        <v>0</v>
      </c>
      <c r="W86" s="18"/>
      <c r="X86" s="18"/>
      <c r="Y86" s="18"/>
      <c r="Z86" s="60"/>
      <c r="AA86" s="18"/>
      <c r="AB86" s="538"/>
      <c r="AC86" s="538"/>
      <c r="AD86" s="540"/>
      <c r="AE86" s="538"/>
    </row>
    <row r="87" spans="1:31" ht="15" x14ac:dyDescent="0.2">
      <c r="A87" s="161"/>
      <c r="B87" s="171"/>
      <c r="C87" s="171"/>
      <c r="D87" s="160"/>
      <c r="E87" s="172"/>
      <c r="F87" s="172"/>
      <c r="G87" s="399"/>
      <c r="H87" s="172"/>
      <c r="I87" s="172"/>
      <c r="J87" s="210"/>
      <c r="K87" s="171"/>
      <c r="L87" s="166"/>
      <c r="M87" s="9" t="s">
        <v>462</v>
      </c>
      <c r="N87" s="9"/>
      <c r="O87" s="9"/>
      <c r="P87" s="9"/>
      <c r="Q87" s="209">
        <f>J79</f>
        <v>126.82000000000001</v>
      </c>
      <c r="R87" s="21" t="s">
        <v>61</v>
      </c>
      <c r="S87" s="226">
        <f>IF('TC 66-204 page 1'!L$28&gt;0,'TC 66-204 page 1'!L$28,0)</f>
        <v>0</v>
      </c>
      <c r="T87" s="9"/>
      <c r="U87" s="63">
        <f t="shared" si="0"/>
        <v>0</v>
      </c>
      <c r="V87" s="9"/>
      <c r="W87" s="18"/>
      <c r="X87" s="18"/>
      <c r="Y87" s="18"/>
      <c r="Z87" s="60"/>
      <c r="AA87" s="18"/>
      <c r="AB87" s="538"/>
      <c r="AC87" s="538"/>
      <c r="AD87" s="540"/>
      <c r="AE87" s="538"/>
    </row>
    <row r="88" spans="1:31" ht="15" x14ac:dyDescent="0.2">
      <c r="A88" s="161"/>
      <c r="B88" s="171" t="s">
        <v>399</v>
      </c>
      <c r="C88" s="171"/>
      <c r="D88" s="160"/>
      <c r="E88" s="172"/>
      <c r="F88" s="172" t="s">
        <v>14</v>
      </c>
      <c r="G88" s="172" t="s">
        <v>33</v>
      </c>
      <c r="H88" s="172" t="s">
        <v>34</v>
      </c>
      <c r="I88" s="172"/>
      <c r="J88" s="210"/>
      <c r="K88" s="171"/>
      <c r="L88" s="166"/>
      <c r="M88" s="9" t="s">
        <v>463</v>
      </c>
      <c r="N88" s="9"/>
      <c r="O88" s="9"/>
      <c r="P88" s="9"/>
      <c r="Q88" s="209">
        <f>Q87*1.5</f>
        <v>190.23000000000002</v>
      </c>
      <c r="R88" s="21" t="s">
        <v>61</v>
      </c>
      <c r="S88" s="226">
        <f>IF('TC 66-204 page 1'!M$28&gt;0,'TC 66-204 page 1'!M$28,0)</f>
        <v>0</v>
      </c>
      <c r="T88" s="9"/>
      <c r="U88" s="63">
        <f t="shared" si="0"/>
        <v>0</v>
      </c>
      <c r="V88" s="9"/>
      <c r="W88" s="18"/>
      <c r="X88" s="18"/>
      <c r="Y88" s="18"/>
      <c r="Z88" s="60"/>
      <c r="AA88" s="18"/>
      <c r="AB88" s="538"/>
      <c r="AC88" s="538"/>
      <c r="AD88" s="540"/>
      <c r="AE88" s="538"/>
    </row>
    <row r="89" spans="1:31" ht="15" x14ac:dyDescent="0.2">
      <c r="A89" s="161"/>
      <c r="B89" s="171"/>
      <c r="C89" s="171"/>
      <c r="D89" s="160"/>
      <c r="E89" s="172"/>
      <c r="F89" s="478">
        <v>1.5</v>
      </c>
      <c r="G89" s="172">
        <v>2</v>
      </c>
      <c r="H89" s="172">
        <f>ROUNDDOWN((H86/10),0)</f>
        <v>1</v>
      </c>
      <c r="I89" s="172" t="s">
        <v>62</v>
      </c>
      <c r="J89" s="212">
        <f>F89*(G89+H89)</f>
        <v>4.5</v>
      </c>
      <c r="K89" s="171"/>
      <c r="L89" s="166"/>
      <c r="M89" s="9" t="s">
        <v>464</v>
      </c>
      <c r="N89" s="9"/>
      <c r="O89" s="9"/>
      <c r="P89" s="9"/>
      <c r="Q89" s="209">
        <f>J100</f>
        <v>51.204999999999998</v>
      </c>
      <c r="R89" s="21" t="s">
        <v>63</v>
      </c>
      <c r="S89" s="226">
        <f>IF('TC 66-204 page 1'!N$28&gt;0,'TC 66-204 page 1'!N$28,0)</f>
        <v>0</v>
      </c>
      <c r="T89" s="9"/>
      <c r="U89" s="63">
        <f t="shared" si="0"/>
        <v>0</v>
      </c>
      <c r="V89" s="9">
        <v>1</v>
      </c>
      <c r="W89" s="18"/>
      <c r="X89" s="18"/>
      <c r="Y89" s="18"/>
      <c r="Z89" s="60"/>
      <c r="AA89" s="18"/>
      <c r="AB89" s="538"/>
      <c r="AC89" s="538"/>
      <c r="AD89" s="540"/>
      <c r="AE89" s="538"/>
    </row>
    <row r="90" spans="1:31" ht="15" x14ac:dyDescent="0.2">
      <c r="A90" s="161"/>
      <c r="B90" s="171" t="s">
        <v>396</v>
      </c>
      <c r="C90" s="171"/>
      <c r="D90" s="160"/>
      <c r="E90" s="172"/>
      <c r="F90" s="172"/>
      <c r="G90" s="172"/>
      <c r="H90" s="172"/>
      <c r="I90" s="171"/>
      <c r="J90" s="210"/>
      <c r="K90" s="171"/>
      <c r="L90" s="166"/>
      <c r="M90" s="9" t="s">
        <v>465</v>
      </c>
      <c r="N90" s="9"/>
      <c r="O90" s="9"/>
      <c r="P90" s="9"/>
      <c r="Q90" s="209">
        <f>J110</f>
        <v>5.4259565217391303</v>
      </c>
      <c r="R90" s="21" t="s">
        <v>59</v>
      </c>
      <c r="S90" s="226">
        <f>IF('TC 66-204 page 1'!O$28&gt;0,'TC 66-204 page 1'!O$28,0)</f>
        <v>0</v>
      </c>
      <c r="T90" s="9"/>
      <c r="U90" s="63">
        <f t="shared" si="0"/>
        <v>0</v>
      </c>
      <c r="V90" s="9"/>
      <c r="W90" s="18"/>
      <c r="X90" s="18"/>
      <c r="Y90" s="18"/>
      <c r="Z90" s="60"/>
      <c r="AA90" s="18"/>
      <c r="AB90" s="538"/>
      <c r="AC90" s="538"/>
      <c r="AD90" s="540"/>
      <c r="AE90" s="538"/>
    </row>
    <row r="91" spans="1:31" ht="15" x14ac:dyDescent="0.2">
      <c r="A91" s="161"/>
      <c r="B91" s="171" t="s">
        <v>400</v>
      </c>
      <c r="C91" s="171"/>
      <c r="D91" s="160"/>
      <c r="E91" s="172" t="s">
        <v>37</v>
      </c>
      <c r="F91" s="172" t="s">
        <v>38</v>
      </c>
      <c r="G91" s="172"/>
      <c r="H91" s="172"/>
      <c r="I91" s="171"/>
      <c r="J91" s="210"/>
      <c r="K91" s="171"/>
      <c r="L91" s="166"/>
      <c r="M91" s="9" t="s">
        <v>466</v>
      </c>
      <c r="N91" s="9"/>
      <c r="O91" s="9"/>
      <c r="P91" s="9"/>
      <c r="Q91" s="209">
        <f>J120</f>
        <v>54.128</v>
      </c>
      <c r="R91" s="21" t="s">
        <v>59</v>
      </c>
      <c r="S91" s="226">
        <f>IF('TC 66-204 page 1'!P$28&gt;0,'TC 66-204 page 1'!P$28,0)</f>
        <v>0</v>
      </c>
      <c r="T91" s="9"/>
      <c r="U91" s="63">
        <f t="shared" si="0"/>
        <v>0</v>
      </c>
      <c r="V91" s="9"/>
      <c r="W91" s="18"/>
      <c r="X91" s="18"/>
      <c r="Y91" s="18"/>
      <c r="Z91" s="60"/>
      <c r="AA91" s="18"/>
      <c r="AB91" s="538"/>
      <c r="AC91" s="538"/>
      <c r="AD91" s="540"/>
      <c r="AE91" s="538"/>
    </row>
    <row r="92" spans="1:31" ht="15" x14ac:dyDescent="0.2">
      <c r="A92" s="161"/>
      <c r="B92" s="171"/>
      <c r="C92" s="171"/>
      <c r="D92" s="160"/>
      <c r="E92" s="172" t="s">
        <v>55</v>
      </c>
      <c r="F92" s="172">
        <v>0.5</v>
      </c>
      <c r="G92" s="172"/>
      <c r="H92" s="172"/>
      <c r="I92" s="171"/>
      <c r="J92" s="212">
        <f>'Rate Classifications'!$L$32*F92</f>
        <v>0</v>
      </c>
      <c r="K92" s="171"/>
      <c r="L92" s="166"/>
      <c r="M92" s="9" t="s">
        <v>467</v>
      </c>
      <c r="N92" s="9"/>
      <c r="O92" s="9"/>
      <c r="P92" s="9"/>
      <c r="Q92" s="209">
        <f>J133</f>
        <v>4.883</v>
      </c>
      <c r="R92" s="21" t="s">
        <v>59</v>
      </c>
      <c r="S92" s="226">
        <f>IF('TC 66-204 page 1'!Q$28&gt;0,'TC 66-204 page 1'!Q$28,0)</f>
        <v>0</v>
      </c>
      <c r="T92" s="9"/>
      <c r="U92" s="63">
        <f t="shared" si="0"/>
        <v>0</v>
      </c>
      <c r="V92" s="9"/>
      <c r="W92" s="18"/>
      <c r="X92" s="18"/>
      <c r="Y92" s="18"/>
      <c r="Z92" s="60"/>
      <c r="AA92" s="18"/>
      <c r="AB92" s="538"/>
      <c r="AC92" s="538"/>
      <c r="AD92" s="540"/>
      <c r="AE92" s="538"/>
    </row>
    <row r="93" spans="1:31" ht="15" x14ac:dyDescent="0.2">
      <c r="A93" s="161"/>
      <c r="B93" s="171"/>
      <c r="C93" s="171"/>
      <c r="D93" s="160"/>
      <c r="E93" s="172"/>
      <c r="F93" s="172"/>
      <c r="G93" s="172"/>
      <c r="H93" s="172"/>
      <c r="I93" s="171"/>
      <c r="J93" s="210"/>
      <c r="K93" s="171"/>
      <c r="L93" s="166"/>
      <c r="M93" s="9" t="s">
        <v>468</v>
      </c>
      <c r="N93" s="9"/>
      <c r="O93" s="9"/>
      <c r="P93" s="9"/>
      <c r="Q93" s="209">
        <f>J146</f>
        <v>4.883</v>
      </c>
      <c r="R93" s="21" t="s">
        <v>59</v>
      </c>
      <c r="S93" s="226">
        <f>IF('TC 66-204 page 1'!R$28&gt;0,'TC 66-204 page 1'!R$28,0)</f>
        <v>0</v>
      </c>
      <c r="T93" s="9"/>
      <c r="U93" s="63">
        <f t="shared" si="0"/>
        <v>0</v>
      </c>
      <c r="V93" s="9"/>
      <c r="W93" s="18"/>
      <c r="X93" s="18"/>
      <c r="Y93" s="18"/>
      <c r="Z93" s="60"/>
      <c r="AA93" s="18"/>
      <c r="AB93" s="538"/>
      <c r="AC93" s="538"/>
      <c r="AD93" s="540"/>
      <c r="AE93" s="538"/>
    </row>
    <row r="94" spans="1:31" ht="15" x14ac:dyDescent="0.2">
      <c r="A94" s="161"/>
      <c r="B94" s="171" t="s">
        <v>408</v>
      </c>
      <c r="C94" s="171"/>
      <c r="D94" s="160"/>
      <c r="E94" s="172" t="s">
        <v>39</v>
      </c>
      <c r="F94" s="172" t="s">
        <v>38</v>
      </c>
      <c r="G94" s="172"/>
      <c r="H94" s="172" t="s">
        <v>15</v>
      </c>
      <c r="I94" s="171"/>
      <c r="J94" s="210"/>
      <c r="K94" s="171"/>
      <c r="L94" s="166"/>
      <c r="M94" s="9" t="s">
        <v>469</v>
      </c>
      <c r="N94" s="9"/>
      <c r="O94" s="9"/>
      <c r="P94" s="9"/>
      <c r="Q94" s="209">
        <f>J159</f>
        <v>4.883</v>
      </c>
      <c r="R94" s="21" t="s">
        <v>59</v>
      </c>
      <c r="S94" s="226">
        <f>IF('TC 66-204 page 1'!S$28&gt;0,'TC 66-204 page 1'!S$28,0)</f>
        <v>0</v>
      </c>
      <c r="T94" s="9"/>
      <c r="U94" s="63">
        <f t="shared" si="0"/>
        <v>0</v>
      </c>
      <c r="V94" s="9"/>
      <c r="W94" s="18"/>
      <c r="X94" s="18"/>
      <c r="Y94" s="18"/>
      <c r="Z94" s="60"/>
      <c r="AA94" s="18"/>
      <c r="AB94" s="538"/>
      <c r="AC94" s="538"/>
      <c r="AD94" s="540"/>
      <c r="AE94" s="538"/>
    </row>
    <row r="95" spans="1:31" ht="15" x14ac:dyDescent="0.2">
      <c r="A95" s="161"/>
      <c r="B95" s="171"/>
      <c r="C95" s="171"/>
      <c r="D95" s="160"/>
      <c r="E95" s="173">
        <f>J50</f>
        <v>1268.2</v>
      </c>
      <c r="F95" s="172">
        <v>0.25</v>
      </c>
      <c r="G95" s="172"/>
      <c r="H95" s="172">
        <v>10</v>
      </c>
      <c r="I95" s="171"/>
      <c r="J95" s="212">
        <f>E95*F95/H95</f>
        <v>31.705000000000002</v>
      </c>
      <c r="K95" s="171"/>
      <c r="L95" s="166"/>
      <c r="M95" s="9" t="s">
        <v>470</v>
      </c>
      <c r="N95" s="9"/>
      <c r="O95" s="9"/>
      <c r="P95" s="9"/>
      <c r="Q95" s="209">
        <f>J169</f>
        <v>36.234285714285718</v>
      </c>
      <c r="R95" s="21" t="s">
        <v>60</v>
      </c>
      <c r="S95" s="226">
        <f>IF('TC 66-204 page 2'!D$28&gt;0,'TC 66-204 page 2'!D$28,0)</f>
        <v>0</v>
      </c>
      <c r="T95" s="9"/>
      <c r="U95" s="63">
        <f t="shared" si="0"/>
        <v>0</v>
      </c>
      <c r="V95" s="9"/>
      <c r="W95" s="18"/>
      <c r="X95" s="18"/>
      <c r="Y95" s="18"/>
      <c r="Z95" s="60"/>
      <c r="AA95" s="18"/>
      <c r="AB95" s="538"/>
      <c r="AC95" s="538"/>
      <c r="AD95" s="540"/>
      <c r="AE95" s="538"/>
    </row>
    <row r="96" spans="1:31" ht="15" x14ac:dyDescent="0.2">
      <c r="A96" s="161"/>
      <c r="B96" s="171"/>
      <c r="C96" s="171"/>
      <c r="D96" s="160"/>
      <c r="E96" s="172"/>
      <c r="F96" s="172"/>
      <c r="G96" s="172"/>
      <c r="H96" s="172"/>
      <c r="I96" s="171"/>
      <c r="J96" s="210"/>
      <c r="K96" s="171"/>
      <c r="L96" s="166"/>
      <c r="M96" s="9" t="s">
        <v>471</v>
      </c>
      <c r="N96" s="9"/>
      <c r="O96" s="9"/>
      <c r="P96" s="9"/>
      <c r="Q96" s="209">
        <f>J179</f>
        <v>31.705000000000002</v>
      </c>
      <c r="R96" s="21" t="s">
        <v>60</v>
      </c>
      <c r="S96" s="446">
        <f>IF('TC 66-204 page 2'!E$28&gt;0,'TC 66-204 page 2'!E$28,0)</f>
        <v>0</v>
      </c>
      <c r="T96" s="9"/>
      <c r="U96" s="63">
        <f t="shared" si="0"/>
        <v>0</v>
      </c>
      <c r="V96" s="9"/>
      <c r="W96" s="18"/>
      <c r="X96" s="18"/>
      <c r="Y96" s="18"/>
      <c r="Z96" s="60"/>
      <c r="AA96" s="18"/>
      <c r="AB96" s="538"/>
      <c r="AC96" s="538"/>
      <c r="AD96" s="540"/>
      <c r="AE96" s="538"/>
    </row>
    <row r="97" spans="1:31" ht="15" x14ac:dyDescent="0.2">
      <c r="A97" s="161"/>
      <c r="B97" s="171" t="s">
        <v>407</v>
      </c>
      <c r="C97" s="171"/>
      <c r="D97" s="160"/>
      <c r="E97" s="172" t="s">
        <v>40</v>
      </c>
      <c r="F97" s="172" t="s">
        <v>38</v>
      </c>
      <c r="G97" s="172"/>
      <c r="H97" s="172"/>
      <c r="I97" s="171"/>
      <c r="J97" s="210"/>
      <c r="K97" s="171"/>
      <c r="L97" s="166"/>
      <c r="M97" s="9" t="s">
        <v>472</v>
      </c>
      <c r="N97" s="9"/>
      <c r="O97" s="9"/>
      <c r="P97" s="9"/>
      <c r="Q97" s="209">
        <f>J190</f>
        <v>0</v>
      </c>
      <c r="R97" s="21" t="s">
        <v>110</v>
      </c>
      <c r="S97" s="226">
        <f>IF('TC 66-204 page 2'!H$28&gt;0,1,0)</f>
        <v>0</v>
      </c>
      <c r="T97" s="9"/>
      <c r="U97" s="63">
        <f t="shared" si="0"/>
        <v>0</v>
      </c>
      <c r="V97" s="9"/>
      <c r="W97" s="18"/>
      <c r="X97" s="18"/>
      <c r="Y97" s="18"/>
      <c r="Z97" s="60"/>
      <c r="AA97" s="18"/>
      <c r="AB97" s="538"/>
      <c r="AC97" s="538"/>
      <c r="AD97" s="540"/>
      <c r="AE97" s="538"/>
    </row>
    <row r="98" spans="1:31" ht="15" x14ac:dyDescent="0.2">
      <c r="A98" s="161"/>
      <c r="B98" s="171"/>
      <c r="C98" s="171"/>
      <c r="D98" s="160"/>
      <c r="E98" s="172" t="s">
        <v>55</v>
      </c>
      <c r="F98" s="172">
        <v>0.5</v>
      </c>
      <c r="G98" s="172"/>
      <c r="H98" s="172"/>
      <c r="I98" s="171"/>
      <c r="J98" s="391">
        <f>'Rate Classifications'!$J$32*F98</f>
        <v>0</v>
      </c>
      <c r="K98" s="171"/>
      <c r="L98" s="166"/>
      <c r="M98" s="9" t="s">
        <v>473</v>
      </c>
      <c r="N98" s="9"/>
      <c r="O98" s="9"/>
      <c r="P98" s="9"/>
      <c r="Q98" s="209">
        <f>J213</f>
        <v>62.6</v>
      </c>
      <c r="R98" s="21" t="s">
        <v>35</v>
      </c>
      <c r="S98" s="444">
        <f>IF('TC 66-204 page 3'!S$28&gt;0,'TC 66-204 page 3'!S$28,0)</f>
        <v>0</v>
      </c>
      <c r="T98" s="9"/>
      <c r="U98" s="63">
        <f t="shared" si="0"/>
        <v>0</v>
      </c>
      <c r="V98" s="9"/>
      <c r="W98" s="18"/>
      <c r="X98" s="18"/>
      <c r="Y98" s="18"/>
      <c r="Z98" s="60"/>
      <c r="AA98" s="18"/>
      <c r="AB98" s="538"/>
      <c r="AC98" s="538"/>
      <c r="AD98" s="540"/>
      <c r="AE98" s="538"/>
    </row>
    <row r="99" spans="1:31" ht="15" x14ac:dyDescent="0.2">
      <c r="A99" s="161"/>
      <c r="B99" s="171"/>
      <c r="C99" s="171"/>
      <c r="D99" s="160"/>
      <c r="E99" s="172"/>
      <c r="F99" s="172"/>
      <c r="G99" s="172"/>
      <c r="H99" s="172"/>
      <c r="I99" s="172" t="s">
        <v>22</v>
      </c>
      <c r="J99" s="213">
        <f>J86+J89+J92+J95+J98</f>
        <v>51.204999999999998</v>
      </c>
      <c r="K99" s="171"/>
      <c r="L99" s="166"/>
      <c r="M99" s="39" t="s">
        <v>766</v>
      </c>
      <c r="N99" s="9"/>
      <c r="O99" s="9"/>
      <c r="P99" s="9"/>
      <c r="Q99" s="209">
        <f>J236</f>
        <v>82.6</v>
      </c>
      <c r="R99" s="21" t="s">
        <v>35</v>
      </c>
      <c r="S99" s="226">
        <f>IF('TC 66-204 page 3'!T$28&gt;0,'TC 66-204 page 3'!T$28,0)</f>
        <v>0</v>
      </c>
      <c r="T99" s="9"/>
      <c r="U99" s="63">
        <f t="shared" si="0"/>
        <v>0</v>
      </c>
      <c r="V99" s="9"/>
      <c r="W99" s="18"/>
      <c r="X99" s="18"/>
      <c r="Y99" s="18"/>
      <c r="Z99" s="18"/>
      <c r="AA99" s="18"/>
      <c r="AB99" s="538"/>
      <c r="AC99" s="538"/>
      <c r="AD99" s="538"/>
      <c r="AE99" s="538"/>
    </row>
    <row r="100" spans="1:31" ht="15.75" x14ac:dyDescent="0.25">
      <c r="A100" s="161"/>
      <c r="B100" s="171"/>
      <c r="C100" s="171"/>
      <c r="D100" s="160"/>
      <c r="E100" s="172"/>
      <c r="F100" s="172"/>
      <c r="G100" s="172"/>
      <c r="H100" s="172"/>
      <c r="I100" s="218" t="s">
        <v>14</v>
      </c>
      <c r="J100" s="214">
        <f>J99</f>
        <v>51.204999999999998</v>
      </c>
      <c r="K100" s="171" t="s">
        <v>63</v>
      </c>
      <c r="L100" s="166"/>
      <c r="M100" s="9" t="s">
        <v>474</v>
      </c>
      <c r="N100" s="9"/>
      <c r="O100" s="9"/>
      <c r="P100" s="9"/>
      <c r="Q100" s="209">
        <f>J251</f>
        <v>11.6</v>
      </c>
      <c r="R100" s="21" t="s">
        <v>35</v>
      </c>
      <c r="S100" s="226">
        <f>IF('TC 66-204 page 3'!U$28&gt;0,'TC 66-204 page 3'!U$28,0)</f>
        <v>0</v>
      </c>
      <c r="T100" s="9"/>
      <c r="U100" s="63">
        <f t="shared" si="0"/>
        <v>0</v>
      </c>
      <c r="V100" s="9"/>
      <c r="W100" s="18"/>
      <c r="X100" s="18"/>
      <c r="Y100" s="9"/>
      <c r="Z100" s="9"/>
      <c r="AA100" s="9"/>
    </row>
    <row r="101" spans="1:31" ht="15.75" x14ac:dyDescent="0.25">
      <c r="A101" s="161"/>
      <c r="B101" s="171"/>
      <c r="C101" s="171"/>
      <c r="D101" s="160"/>
      <c r="E101" s="172"/>
      <c r="F101" s="172"/>
      <c r="G101" s="172"/>
      <c r="H101" s="172"/>
      <c r="I101" s="179"/>
      <c r="J101" s="219"/>
      <c r="K101" s="171"/>
      <c r="L101" s="166"/>
      <c r="M101" s="9" t="s">
        <v>475</v>
      </c>
      <c r="N101" s="9"/>
      <c r="O101" s="9"/>
      <c r="P101" s="9"/>
      <c r="Q101" s="209">
        <f>J264</f>
        <v>0</v>
      </c>
      <c r="R101" s="21" t="s">
        <v>189</v>
      </c>
      <c r="S101" s="226">
        <f>IF('TC 66-204 page 4'!U23&gt;0,'TC 66-204 page 4'!U23,0)</f>
        <v>1</v>
      </c>
      <c r="T101" s="9"/>
      <c r="U101" s="63">
        <f t="shared" si="0"/>
        <v>0</v>
      </c>
      <c r="V101" s="9"/>
      <c r="W101" s="18"/>
      <c r="X101" s="9"/>
      <c r="Y101" s="9"/>
      <c r="Z101" s="9"/>
      <c r="AA101" s="9"/>
    </row>
    <row r="102" spans="1:31" ht="15.75" x14ac:dyDescent="0.25">
      <c r="A102" s="161"/>
      <c r="B102" s="171"/>
      <c r="C102" s="171"/>
      <c r="D102" s="160"/>
      <c r="E102" s="172"/>
      <c r="F102" s="172"/>
      <c r="G102" s="172"/>
      <c r="H102" s="172"/>
      <c r="I102" s="179"/>
      <c r="J102" s="219"/>
      <c r="K102" s="171"/>
      <c r="L102" s="166"/>
      <c r="M102" s="9" t="s">
        <v>476</v>
      </c>
      <c r="N102" s="9"/>
      <c r="O102" s="9"/>
      <c r="P102" s="9"/>
      <c r="Q102" s="209">
        <f>J273</f>
        <v>26.82</v>
      </c>
      <c r="R102" s="21" t="s">
        <v>35</v>
      </c>
      <c r="S102" s="226">
        <f>IF('TC 66-204 page 4'!U29&gt;0,'TC 66-204 page 4'!U29,0)</f>
        <v>0</v>
      </c>
      <c r="T102" s="9"/>
      <c r="U102" s="63">
        <f t="shared" si="0"/>
        <v>0</v>
      </c>
      <c r="V102" s="9">
        <f>S102/10</f>
        <v>0</v>
      </c>
      <c r="W102" s="18"/>
      <c r="X102" s="9"/>
      <c r="Y102" s="9"/>
      <c r="Z102" s="9"/>
      <c r="AA102" s="9"/>
    </row>
    <row r="103" spans="1:31" ht="15" x14ac:dyDescent="0.2">
      <c r="A103" s="161"/>
      <c r="B103" s="171"/>
      <c r="C103" s="171"/>
      <c r="D103" s="172"/>
      <c r="E103" s="172"/>
      <c r="F103" s="172"/>
      <c r="G103" s="172"/>
      <c r="H103" s="171"/>
      <c r="I103" s="172"/>
      <c r="J103" s="210"/>
      <c r="K103" s="171"/>
      <c r="L103" s="166"/>
      <c r="M103" s="9" t="s">
        <v>477</v>
      </c>
      <c r="N103" s="9"/>
      <c r="O103" s="9"/>
      <c r="P103" s="9"/>
      <c r="Q103" s="209">
        <f>J282</f>
        <v>26.82</v>
      </c>
      <c r="R103" s="21" t="s">
        <v>35</v>
      </c>
      <c r="S103" s="446">
        <f>IF('TC 66-204 page 4'!U33&gt;0,'TC 66-204 page 4'!U33,0)</f>
        <v>0</v>
      </c>
      <c r="T103" s="9"/>
      <c r="U103" s="63">
        <f t="shared" si="0"/>
        <v>0</v>
      </c>
      <c r="V103" s="9">
        <f>S103/10</f>
        <v>0</v>
      </c>
      <c r="W103" s="18"/>
      <c r="X103" s="9"/>
      <c r="Y103" s="9"/>
      <c r="Z103" s="9"/>
      <c r="AA103" s="9"/>
    </row>
    <row r="104" spans="1:31" ht="15.75" x14ac:dyDescent="0.25">
      <c r="A104" s="167" t="s">
        <v>440</v>
      </c>
      <c r="B104" s="168"/>
      <c r="C104" s="168"/>
      <c r="D104" s="168"/>
      <c r="E104" s="168"/>
      <c r="F104" s="169"/>
      <c r="G104" s="196"/>
      <c r="H104" s="196"/>
      <c r="I104" s="196"/>
      <c r="J104" s="217"/>
      <c r="K104" s="196"/>
      <c r="L104" s="166"/>
      <c r="M104" s="18" t="s">
        <v>478</v>
      </c>
      <c r="N104" s="9"/>
      <c r="O104" s="9"/>
      <c r="P104" s="9"/>
      <c r="Q104" s="209">
        <f>J299</f>
        <v>32</v>
      </c>
      <c r="R104" s="21" t="s">
        <v>199</v>
      </c>
      <c r="S104" s="226">
        <f>IF('TC 66-204 page 4'!U43&gt;0,'TC 66-204 page 4'!U43,0)</f>
        <v>0</v>
      </c>
      <c r="T104" s="9"/>
      <c r="U104" s="63">
        <f t="shared" si="0"/>
        <v>0</v>
      </c>
      <c r="V104" s="9"/>
      <c r="W104" s="18"/>
      <c r="X104" s="9"/>
      <c r="Y104" s="9"/>
      <c r="Z104" s="9"/>
      <c r="AA104" s="9"/>
    </row>
    <row r="105" spans="1:31" ht="15" x14ac:dyDescent="0.2">
      <c r="A105" s="161"/>
      <c r="B105" s="171"/>
      <c r="C105" s="171"/>
      <c r="D105" s="172"/>
      <c r="E105" s="172"/>
      <c r="F105" s="172"/>
      <c r="G105" s="172"/>
      <c r="H105" s="171"/>
      <c r="I105" s="172"/>
      <c r="J105" s="210"/>
      <c r="K105" s="171"/>
      <c r="L105" s="166"/>
      <c r="M105" s="9" t="s">
        <v>479</v>
      </c>
      <c r="N105" s="9"/>
      <c r="O105" s="9"/>
      <c r="P105" s="9"/>
      <c r="Q105" s="209">
        <f>J306</f>
        <v>42</v>
      </c>
      <c r="R105" s="21" t="s">
        <v>188</v>
      </c>
      <c r="S105" s="447">
        <f>IF('TC 66-204 page 4'!U54&gt;0,'TC 66-204 page 4'!U54,0)</f>
        <v>0</v>
      </c>
      <c r="T105" s="9"/>
      <c r="U105" s="63">
        <f t="shared" si="0"/>
        <v>0</v>
      </c>
      <c r="V105" s="9"/>
      <c r="W105" s="9"/>
      <c r="X105" s="9"/>
      <c r="Y105" s="9"/>
      <c r="Z105" s="9"/>
      <c r="AA105" s="9"/>
    </row>
    <row r="106" spans="1:31" ht="15" x14ac:dyDescent="0.2">
      <c r="A106" s="161"/>
      <c r="B106" s="171" t="s">
        <v>377</v>
      </c>
      <c r="C106" s="171"/>
      <c r="D106" s="172"/>
      <c r="E106" s="172"/>
      <c r="F106" s="172"/>
      <c r="G106" s="172"/>
      <c r="H106" s="159"/>
      <c r="I106" s="171"/>
      <c r="J106" s="212">
        <f>J13</f>
        <v>0</v>
      </c>
      <c r="K106" s="171"/>
      <c r="L106" s="166"/>
      <c r="M106" s="9" t="s">
        <v>480</v>
      </c>
      <c r="N106" s="9"/>
      <c r="O106" s="9"/>
      <c r="P106" s="9"/>
      <c r="Q106" s="209">
        <f>J314</f>
        <v>0</v>
      </c>
      <c r="R106" s="21" t="s">
        <v>110</v>
      </c>
      <c r="S106" s="226">
        <f>IF('TC 66-204 page 4'!U54&gt;0,1,0)</f>
        <v>0</v>
      </c>
      <c r="T106" s="9"/>
      <c r="U106" s="63">
        <f t="shared" si="0"/>
        <v>0</v>
      </c>
      <c r="V106" s="9"/>
      <c r="W106" s="9"/>
      <c r="X106" s="9"/>
      <c r="Y106" s="9"/>
      <c r="Z106" s="9"/>
      <c r="AA106" s="9"/>
    </row>
    <row r="107" spans="1:31" ht="15" x14ac:dyDescent="0.2">
      <c r="A107" s="161"/>
      <c r="B107" s="171" t="s">
        <v>378</v>
      </c>
      <c r="C107" s="171"/>
      <c r="D107" s="172"/>
      <c r="E107" s="172"/>
      <c r="F107" s="172"/>
      <c r="G107" s="172"/>
      <c r="H107" s="159"/>
      <c r="I107" s="171"/>
      <c r="J107" s="212">
        <f>J22</f>
        <v>252</v>
      </c>
      <c r="K107" s="171"/>
      <c r="L107" s="166"/>
      <c r="M107" s="9" t="s">
        <v>481</v>
      </c>
      <c r="N107" s="9"/>
      <c r="O107" s="9"/>
      <c r="P107" s="9"/>
      <c r="Q107" s="209">
        <f>J333</f>
        <v>0</v>
      </c>
      <c r="R107" s="21" t="s">
        <v>110</v>
      </c>
      <c r="S107" s="226">
        <f>IF('TC 66-204 page 4'!U59&gt;0,1,0)</f>
        <v>0</v>
      </c>
      <c r="T107" s="9"/>
      <c r="U107" s="63">
        <f t="shared" si="0"/>
        <v>0</v>
      </c>
      <c r="V107" s="9"/>
      <c r="W107" s="9"/>
      <c r="X107" s="9"/>
      <c r="Y107" s="9"/>
      <c r="Z107" s="9"/>
      <c r="AA107" s="9"/>
    </row>
    <row r="108" spans="1:31" ht="15" x14ac:dyDescent="0.2">
      <c r="A108" s="161"/>
      <c r="B108" s="171" t="s">
        <v>379</v>
      </c>
      <c r="C108" s="171"/>
      <c r="D108" s="172"/>
      <c r="E108" s="172"/>
      <c r="F108" s="172"/>
      <c r="G108" s="172"/>
      <c r="H108" s="159"/>
      <c r="I108" s="171"/>
      <c r="J108" s="391">
        <f>J34</f>
        <v>1101.2</v>
      </c>
      <c r="K108" s="171"/>
      <c r="L108" s="166"/>
      <c r="M108" s="9" t="s">
        <v>482</v>
      </c>
      <c r="N108" s="9"/>
      <c r="O108" s="9"/>
      <c r="P108" s="9"/>
      <c r="Q108" s="209">
        <f>J346</f>
        <v>0</v>
      </c>
      <c r="R108" s="21" t="s">
        <v>194</v>
      </c>
      <c r="S108" s="444">
        <f>IF('TC 66-204 page 4'!U75&gt;0,('TC 66-204 page 4'!U75*'TC 66-204 page 4'!U76),0)</f>
        <v>0</v>
      </c>
      <c r="T108" s="9"/>
      <c r="U108" s="63">
        <f t="shared" si="0"/>
        <v>0</v>
      </c>
      <c r="V108" s="9"/>
      <c r="W108" s="9"/>
      <c r="X108" s="9"/>
      <c r="Y108" s="9"/>
      <c r="Z108" s="9"/>
      <c r="AA108" s="9"/>
    </row>
    <row r="109" spans="1:31" ht="15" x14ac:dyDescent="0.2">
      <c r="A109" s="161"/>
      <c r="B109" s="171"/>
      <c r="C109" s="171"/>
      <c r="D109" s="172"/>
      <c r="E109" s="172"/>
      <c r="F109" s="172"/>
      <c r="G109" s="172"/>
      <c r="H109" s="159"/>
      <c r="I109" s="172" t="s">
        <v>22</v>
      </c>
      <c r="J109" s="213">
        <f>SUM(J106:J108)</f>
        <v>1353.2</v>
      </c>
      <c r="K109" s="171"/>
      <c r="L109" s="166"/>
      <c r="M109" s="9" t="s">
        <v>483</v>
      </c>
      <c r="N109" s="9"/>
      <c r="O109" s="9"/>
      <c r="P109" s="9"/>
      <c r="Q109" s="209">
        <f>I353</f>
        <v>0</v>
      </c>
      <c r="R109" s="21" t="s">
        <v>193</v>
      </c>
      <c r="S109" s="226">
        <f>IF('TC 66-204 page 4'!U78&gt;0,'TC 66-204 page 4'!U78,0)</f>
        <v>0</v>
      </c>
      <c r="T109" s="9"/>
      <c r="U109" s="63">
        <f t="shared" si="0"/>
        <v>0</v>
      </c>
      <c r="V109" s="9"/>
      <c r="W109" s="9"/>
      <c r="X109" s="9"/>
      <c r="Y109" s="9"/>
      <c r="Z109" s="9"/>
      <c r="AA109" s="9"/>
    </row>
    <row r="110" spans="1:31" ht="15.75" x14ac:dyDescent="0.25">
      <c r="A110" s="161"/>
      <c r="B110" s="171"/>
      <c r="C110" s="171"/>
      <c r="D110" s="172"/>
      <c r="E110" s="172"/>
      <c r="F110" s="172"/>
      <c r="G110" s="172"/>
      <c r="H110" s="159"/>
      <c r="I110" s="218" t="s">
        <v>14</v>
      </c>
      <c r="J110" s="214">
        <f>(J109/'Rate Classifications'!O44)-J51</f>
        <v>5.4259565217391303</v>
      </c>
      <c r="K110" s="171" t="s">
        <v>59</v>
      </c>
      <c r="L110" s="166"/>
      <c r="M110" s="9" t="s">
        <v>484</v>
      </c>
      <c r="N110" s="9"/>
      <c r="O110" s="9"/>
      <c r="P110" s="9"/>
      <c r="Q110" s="209">
        <f>I359</f>
        <v>0</v>
      </c>
      <c r="R110" s="21" t="s">
        <v>8</v>
      </c>
      <c r="S110" s="226">
        <f>IF('TC 66-204 page 4'!U80&gt;0,'TC 66-204 page 4'!U80,0)</f>
        <v>0</v>
      </c>
      <c r="T110" s="9"/>
      <c r="U110" s="63">
        <f t="shared" si="0"/>
        <v>0</v>
      </c>
      <c r="V110" s="9"/>
      <c r="W110" s="9"/>
      <c r="X110" s="9"/>
      <c r="Y110" s="9"/>
      <c r="Z110" s="9"/>
      <c r="AA110" s="9"/>
    </row>
    <row r="111" spans="1:31" ht="15.75" x14ac:dyDescent="0.25">
      <c r="A111" s="161"/>
      <c r="B111" s="171"/>
      <c r="C111" s="171"/>
      <c r="D111" s="172"/>
      <c r="E111" s="172"/>
      <c r="F111" s="172"/>
      <c r="G111" s="172"/>
      <c r="H111" s="159"/>
      <c r="I111" s="179"/>
      <c r="J111" s="180"/>
      <c r="K111" s="171"/>
      <c r="L111" s="166"/>
      <c r="M111" s="9" t="s">
        <v>485</v>
      </c>
      <c r="N111" s="9"/>
      <c r="O111" s="9"/>
      <c r="P111" s="9"/>
      <c r="Q111" s="209">
        <f>I360</f>
        <v>0</v>
      </c>
      <c r="R111" s="21" t="s">
        <v>8</v>
      </c>
      <c r="S111" s="226">
        <f>IF('TC 66-204 page 4'!U82&gt;0,'TC 66-204 page 4'!U82,0)</f>
        <v>0</v>
      </c>
      <c r="T111" s="9"/>
      <c r="U111" s="63">
        <f t="shared" si="0"/>
        <v>0</v>
      </c>
      <c r="V111" s="9" t="s">
        <v>652</v>
      </c>
      <c r="W111" s="9"/>
      <c r="X111" s="9"/>
      <c r="Y111" s="9"/>
      <c r="Z111" s="9"/>
      <c r="AA111" s="9"/>
    </row>
    <row r="112" spans="1:31" ht="15.75" x14ac:dyDescent="0.25">
      <c r="A112" s="161"/>
      <c r="B112" s="171"/>
      <c r="C112" s="171"/>
      <c r="D112" s="172"/>
      <c r="E112" s="172"/>
      <c r="F112" s="172"/>
      <c r="G112" s="172"/>
      <c r="H112" s="159"/>
      <c r="I112" s="179"/>
      <c r="J112" s="180"/>
      <c r="K112" s="171"/>
      <c r="L112" s="166"/>
      <c r="M112" s="9" t="s">
        <v>486</v>
      </c>
      <c r="N112" s="9"/>
      <c r="O112" s="9"/>
      <c r="P112" s="9"/>
      <c r="Q112" s="209">
        <f>I361</f>
        <v>0</v>
      </c>
      <c r="R112" s="21" t="s">
        <v>8</v>
      </c>
      <c r="S112" s="226">
        <f>IF('TC 66-204 page 4'!U84&gt;0,'TC 66-204 page 4'!U84,0)</f>
        <v>0</v>
      </c>
      <c r="T112" s="9"/>
      <c r="U112" s="63">
        <f t="shared" si="0"/>
        <v>0</v>
      </c>
      <c r="V112" s="9"/>
      <c r="W112" s="9"/>
      <c r="X112" s="9"/>
      <c r="Y112" s="9"/>
      <c r="Z112" s="9"/>
      <c r="AA112" s="9"/>
    </row>
    <row r="113" spans="1:27" ht="15" x14ac:dyDescent="0.2">
      <c r="A113" s="161"/>
      <c r="B113" s="171"/>
      <c r="C113" s="171"/>
      <c r="D113" s="172"/>
      <c r="E113" s="172"/>
      <c r="F113" s="172"/>
      <c r="G113" s="172"/>
      <c r="H113" s="171"/>
      <c r="I113" s="172"/>
      <c r="J113" s="171"/>
      <c r="K113" s="171"/>
      <c r="L113" s="166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ht="15.75" x14ac:dyDescent="0.25">
      <c r="A114" s="167" t="s">
        <v>439</v>
      </c>
      <c r="B114" s="168"/>
      <c r="C114" s="168"/>
      <c r="D114" s="168"/>
      <c r="E114" s="168"/>
      <c r="F114" s="169"/>
      <c r="G114" s="196"/>
      <c r="H114" s="196"/>
      <c r="I114" s="196"/>
      <c r="J114" s="196"/>
      <c r="K114" s="196"/>
      <c r="L114" s="166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ht="15" x14ac:dyDescent="0.2">
      <c r="A115" s="161"/>
      <c r="B115" s="171"/>
      <c r="C115" s="171"/>
      <c r="D115" s="172"/>
      <c r="E115" s="172"/>
      <c r="F115" s="172"/>
      <c r="G115" s="172"/>
      <c r="H115" s="171"/>
      <c r="I115" s="172"/>
      <c r="J115" s="171"/>
      <c r="K115" s="171"/>
      <c r="L115" s="166"/>
      <c r="M115" s="9"/>
      <c r="N115" s="9"/>
      <c r="O115" s="9"/>
      <c r="P115" s="9"/>
      <c r="Q115" s="9"/>
      <c r="R115" s="9"/>
      <c r="S115" s="9"/>
      <c r="T115" s="549" t="s">
        <v>116</v>
      </c>
      <c r="U115" s="550">
        <f>SUM(U79:U112)</f>
        <v>0</v>
      </c>
      <c r="V115" s="9">
        <f>SUM(V79:V114)</f>
        <v>1</v>
      </c>
      <c r="W115" s="9" t="s">
        <v>631</v>
      </c>
      <c r="X115" s="9"/>
      <c r="Y115" s="9"/>
      <c r="Z115" s="9"/>
      <c r="AA115" s="9"/>
    </row>
    <row r="116" spans="1:27" ht="15" x14ac:dyDescent="0.2">
      <c r="A116" s="161"/>
      <c r="B116" s="171" t="s">
        <v>377</v>
      </c>
      <c r="C116" s="171"/>
      <c r="D116" s="172"/>
      <c r="E116" s="172"/>
      <c r="F116" s="172"/>
      <c r="G116" s="172"/>
      <c r="H116" s="159"/>
      <c r="I116" s="171"/>
      <c r="J116" s="212">
        <f>$J$13</f>
        <v>0</v>
      </c>
      <c r="K116" s="171"/>
      <c r="L116" s="166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ht="15" x14ac:dyDescent="0.2">
      <c r="A117" s="161"/>
      <c r="B117" s="171" t="s">
        <v>378</v>
      </c>
      <c r="C117" s="171"/>
      <c r="D117" s="172"/>
      <c r="E117" s="172"/>
      <c r="F117" s="172"/>
      <c r="G117" s="172"/>
      <c r="H117" s="159"/>
      <c r="I117" s="171"/>
      <c r="J117" s="212">
        <f>$J$22</f>
        <v>252</v>
      </c>
      <c r="K117" s="171"/>
      <c r="L117" s="166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ht="15" x14ac:dyDescent="0.2">
      <c r="A118" s="161"/>
      <c r="B118" s="171" t="s">
        <v>379</v>
      </c>
      <c r="C118" s="171"/>
      <c r="D118" s="172"/>
      <c r="E118" s="172"/>
      <c r="F118" s="172"/>
      <c r="G118" s="172"/>
      <c r="H118" s="159"/>
      <c r="I118" s="171"/>
      <c r="J118" s="391">
        <f>J34</f>
        <v>1101.2</v>
      </c>
      <c r="K118" s="171"/>
      <c r="L118" s="166"/>
      <c r="M118" s="187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ht="15" x14ac:dyDescent="0.2">
      <c r="A119" s="161"/>
      <c r="B119" s="171"/>
      <c r="C119" s="171"/>
      <c r="D119" s="172"/>
      <c r="E119" s="172"/>
      <c r="F119" s="172"/>
      <c r="G119" s="172"/>
      <c r="H119" s="159"/>
      <c r="I119" s="172" t="s">
        <v>22</v>
      </c>
      <c r="J119" s="213">
        <f>SUM(J116:J118)</f>
        <v>1353.2</v>
      </c>
      <c r="K119" s="171"/>
      <c r="L119" s="166"/>
      <c r="M119" s="541"/>
    </row>
    <row r="120" spans="1:27" ht="15.75" x14ac:dyDescent="0.25">
      <c r="A120" s="161"/>
      <c r="B120" s="171"/>
      <c r="C120" s="171"/>
      <c r="D120" s="172"/>
      <c r="E120" s="172"/>
      <c r="F120" s="172"/>
      <c r="G120" s="172"/>
      <c r="H120" s="159"/>
      <c r="I120" s="218" t="s">
        <v>14</v>
      </c>
      <c r="J120" s="214">
        <f>J119/'Rate Classifications'!O46</f>
        <v>54.128</v>
      </c>
      <c r="K120" s="171" t="s">
        <v>59</v>
      </c>
      <c r="L120" s="166"/>
      <c r="M120" s="541"/>
    </row>
    <row r="121" spans="1:27" ht="15.75" x14ac:dyDescent="0.25">
      <c r="A121" s="161"/>
      <c r="B121" s="171"/>
      <c r="C121" s="171"/>
      <c r="D121" s="172"/>
      <c r="E121" s="172"/>
      <c r="F121" s="172"/>
      <c r="G121" s="172"/>
      <c r="H121" s="159"/>
      <c r="I121" s="179"/>
      <c r="J121" s="180"/>
      <c r="K121" s="171"/>
      <c r="L121" s="166"/>
      <c r="M121" s="541"/>
    </row>
    <row r="122" spans="1:27" ht="15.75" x14ac:dyDescent="0.25">
      <c r="A122" s="161"/>
      <c r="B122" s="171"/>
      <c r="C122" s="171"/>
      <c r="D122" s="172"/>
      <c r="E122" s="172"/>
      <c r="F122" s="172"/>
      <c r="G122" s="172"/>
      <c r="H122" s="159"/>
      <c r="I122" s="179"/>
      <c r="J122" s="180"/>
      <c r="K122" s="171"/>
      <c r="L122" s="166"/>
      <c r="M122" s="541"/>
    </row>
    <row r="123" spans="1:27" ht="15" x14ac:dyDescent="0.2">
      <c r="A123" s="161"/>
      <c r="B123" s="171"/>
      <c r="C123" s="171"/>
      <c r="D123" s="172"/>
      <c r="E123" s="172"/>
      <c r="F123" s="172"/>
      <c r="G123" s="172"/>
      <c r="H123" s="171"/>
      <c r="I123" s="177"/>
      <c r="J123" s="171"/>
      <c r="K123" s="171"/>
      <c r="L123" s="166"/>
      <c r="M123" s="541"/>
    </row>
    <row r="124" spans="1:27" ht="15.75" x14ac:dyDescent="0.25">
      <c r="A124" s="167" t="s">
        <v>438</v>
      </c>
      <c r="B124" s="168"/>
      <c r="C124" s="168"/>
      <c r="D124" s="168"/>
      <c r="E124" s="168"/>
      <c r="F124" s="169"/>
      <c r="G124" s="196"/>
      <c r="H124" s="196"/>
      <c r="I124" s="196"/>
      <c r="J124" s="196"/>
      <c r="K124" s="196"/>
      <c r="L124" s="166"/>
      <c r="M124" s="541"/>
    </row>
    <row r="125" spans="1:27" ht="15" x14ac:dyDescent="0.2">
      <c r="A125" s="161"/>
      <c r="B125" s="174"/>
      <c r="C125" s="174"/>
      <c r="D125" s="175"/>
      <c r="E125" s="172"/>
      <c r="F125" s="172"/>
      <c r="G125" s="172"/>
      <c r="H125" s="171"/>
      <c r="I125" s="172"/>
      <c r="J125" s="171"/>
      <c r="K125" s="171"/>
      <c r="L125" s="166"/>
      <c r="M125" s="541"/>
    </row>
    <row r="126" spans="1:27" ht="15" x14ac:dyDescent="0.2">
      <c r="A126" s="161"/>
      <c r="B126" s="171" t="s">
        <v>377</v>
      </c>
      <c r="C126" s="171"/>
      <c r="D126" s="172"/>
      <c r="E126" s="172"/>
      <c r="F126" s="172"/>
      <c r="G126" s="172"/>
      <c r="H126" s="159"/>
      <c r="I126" s="171"/>
      <c r="J126" s="212">
        <f>$J$13</f>
        <v>0</v>
      </c>
      <c r="K126" s="171"/>
      <c r="L126" s="166"/>
      <c r="M126" s="541"/>
    </row>
    <row r="127" spans="1:27" ht="15" x14ac:dyDescent="0.2">
      <c r="A127" s="161"/>
      <c r="B127" s="171" t="s">
        <v>378</v>
      </c>
      <c r="C127" s="171"/>
      <c r="D127" s="172"/>
      <c r="E127" s="172"/>
      <c r="F127" s="172"/>
      <c r="G127" s="172"/>
      <c r="H127" s="159"/>
      <c r="I127" s="171"/>
      <c r="J127" s="212">
        <f>$J$22</f>
        <v>252</v>
      </c>
      <c r="K127" s="171"/>
      <c r="L127" s="166"/>
      <c r="M127" s="541"/>
    </row>
    <row r="128" spans="1:27" ht="15" x14ac:dyDescent="0.2">
      <c r="A128" s="161"/>
      <c r="B128" s="426" t="s">
        <v>629</v>
      </c>
      <c r="C128" s="171"/>
      <c r="D128" s="172"/>
      <c r="E128" s="172"/>
      <c r="F128" s="172"/>
      <c r="G128" s="172"/>
      <c r="H128" s="159"/>
      <c r="I128" s="171"/>
      <c r="J128" s="427">
        <f>$J$26+$J$29+$J$32</f>
        <v>1101.2</v>
      </c>
      <c r="K128" s="171"/>
      <c r="L128" s="166"/>
      <c r="M128" s="541"/>
    </row>
    <row r="129" spans="1:13" ht="15" x14ac:dyDescent="0.2">
      <c r="A129" s="161"/>
      <c r="B129" s="171"/>
      <c r="C129" s="171"/>
      <c r="D129" s="172"/>
      <c r="E129" s="172"/>
      <c r="F129" s="172"/>
      <c r="G129" s="172"/>
      <c r="H129" s="159"/>
      <c r="I129" s="172" t="s">
        <v>57</v>
      </c>
      <c r="J129" s="212">
        <f>SUM(J126:J128)</f>
        <v>1353.2</v>
      </c>
      <c r="K129" s="171"/>
      <c r="L129" s="166"/>
      <c r="M129" s="541"/>
    </row>
    <row r="130" spans="1:13" ht="15" x14ac:dyDescent="0.2">
      <c r="A130" s="161"/>
      <c r="B130" s="171"/>
      <c r="C130" s="171"/>
      <c r="D130" s="172"/>
      <c r="E130" s="172"/>
      <c r="F130" s="172"/>
      <c r="G130" s="172"/>
      <c r="H130" s="159"/>
      <c r="I130" s="172" t="s">
        <v>56</v>
      </c>
      <c r="J130" s="212">
        <f>J129/'Rate Classifications'!O45</f>
        <v>3.383</v>
      </c>
      <c r="K130" s="171"/>
      <c r="L130" s="166"/>
      <c r="M130" s="541"/>
    </row>
    <row r="131" spans="1:13" ht="15" x14ac:dyDescent="0.2">
      <c r="A131" s="161"/>
      <c r="B131" s="171" t="s">
        <v>397</v>
      </c>
      <c r="C131" s="171"/>
      <c r="D131" s="172"/>
      <c r="E131" s="172" t="s">
        <v>43</v>
      </c>
      <c r="F131" s="172"/>
      <c r="G131" s="172"/>
      <c r="H131" s="171"/>
      <c r="I131" s="173"/>
      <c r="J131" s="171"/>
      <c r="K131" s="171"/>
      <c r="L131" s="166"/>
      <c r="M131" s="541"/>
    </row>
    <row r="132" spans="1:13" ht="15" x14ac:dyDescent="0.2">
      <c r="A132" s="161"/>
      <c r="B132" s="171"/>
      <c r="C132" s="171"/>
      <c r="D132" s="172"/>
      <c r="E132" s="479">
        <v>1.5</v>
      </c>
      <c r="F132" s="172"/>
      <c r="G132" s="172"/>
      <c r="H132" s="171"/>
      <c r="I132" s="173"/>
      <c r="J132" s="171"/>
      <c r="K132" s="171"/>
      <c r="L132" s="166"/>
      <c r="M132" s="541"/>
    </row>
    <row r="133" spans="1:13" ht="15.75" x14ac:dyDescent="0.25">
      <c r="A133" s="161"/>
      <c r="B133" s="171"/>
      <c r="C133" s="171"/>
      <c r="D133" s="172"/>
      <c r="E133" s="172"/>
      <c r="F133" s="172"/>
      <c r="G133" s="172"/>
      <c r="H133" s="159"/>
      <c r="I133" s="218" t="s">
        <v>14</v>
      </c>
      <c r="J133" s="214">
        <f>J130+E132</f>
        <v>4.883</v>
      </c>
      <c r="K133" s="171" t="s">
        <v>59</v>
      </c>
      <c r="L133" s="166"/>
      <c r="M133" s="541"/>
    </row>
    <row r="134" spans="1:13" ht="15.75" x14ac:dyDescent="0.25">
      <c r="A134" s="161"/>
      <c r="B134" s="171"/>
      <c r="C134" s="171"/>
      <c r="D134" s="172"/>
      <c r="E134" s="172"/>
      <c r="F134" s="172"/>
      <c r="G134" s="172"/>
      <c r="H134" s="159"/>
      <c r="I134" s="179"/>
      <c r="J134" s="180"/>
      <c r="K134" s="171"/>
      <c r="L134" s="166"/>
      <c r="M134" s="541"/>
    </row>
    <row r="135" spans="1:13" ht="15.75" x14ac:dyDescent="0.25">
      <c r="A135" s="161"/>
      <c r="B135" s="171"/>
      <c r="C135" s="171"/>
      <c r="D135" s="172"/>
      <c r="E135" s="172"/>
      <c r="F135" s="172"/>
      <c r="G135" s="172"/>
      <c r="H135" s="159"/>
      <c r="I135" s="179"/>
      <c r="J135" s="180"/>
      <c r="K135" s="171"/>
      <c r="L135" s="166"/>
      <c r="M135" s="541"/>
    </row>
    <row r="136" spans="1:13" ht="15.75" x14ac:dyDescent="0.25">
      <c r="A136" s="161"/>
      <c r="B136" s="171"/>
      <c r="C136" s="171"/>
      <c r="D136" s="172"/>
      <c r="E136" s="172"/>
      <c r="F136" s="172"/>
      <c r="G136" s="172"/>
      <c r="H136" s="159"/>
      <c r="I136" s="179"/>
      <c r="J136" s="180"/>
      <c r="K136" s="171"/>
      <c r="L136" s="166"/>
      <c r="M136" s="541"/>
    </row>
    <row r="137" spans="1:13" ht="15.75" x14ac:dyDescent="0.25">
      <c r="A137" s="167" t="s">
        <v>437</v>
      </c>
      <c r="B137" s="168"/>
      <c r="C137" s="168"/>
      <c r="D137" s="168"/>
      <c r="E137" s="168"/>
      <c r="F137" s="169"/>
      <c r="G137" s="196"/>
      <c r="H137" s="196"/>
      <c r="I137" s="196"/>
      <c r="J137" s="196"/>
      <c r="K137" s="196"/>
      <c r="L137" s="166"/>
      <c r="M137" s="541"/>
    </row>
    <row r="138" spans="1:13" ht="15" x14ac:dyDescent="0.2">
      <c r="A138" s="161"/>
      <c r="B138" s="174"/>
      <c r="C138" s="174"/>
      <c r="D138" s="174"/>
      <c r="E138" s="174"/>
      <c r="F138" s="172"/>
      <c r="G138" s="172"/>
      <c r="H138" s="171"/>
      <c r="I138" s="173"/>
      <c r="J138" s="171"/>
      <c r="K138" s="171"/>
      <c r="L138" s="166"/>
      <c r="M138" s="541"/>
    </row>
    <row r="139" spans="1:13" ht="15" x14ac:dyDescent="0.2">
      <c r="A139" s="161"/>
      <c r="B139" s="171" t="s">
        <v>377</v>
      </c>
      <c r="C139" s="171"/>
      <c r="D139" s="172"/>
      <c r="E139" s="172"/>
      <c r="F139" s="172"/>
      <c r="G139" s="172"/>
      <c r="H139" s="159"/>
      <c r="I139" s="171"/>
      <c r="J139" s="212">
        <f>$J$13</f>
        <v>0</v>
      </c>
      <c r="K139" s="171"/>
      <c r="L139" s="166"/>
      <c r="M139" s="541"/>
    </row>
    <row r="140" spans="1:13" ht="15" x14ac:dyDescent="0.2">
      <c r="A140" s="161"/>
      <c r="B140" s="171" t="s">
        <v>378</v>
      </c>
      <c r="C140" s="171"/>
      <c r="D140" s="172"/>
      <c r="E140" s="172"/>
      <c r="F140" s="172"/>
      <c r="G140" s="172"/>
      <c r="H140" s="159"/>
      <c r="I140" s="171"/>
      <c r="J140" s="212">
        <f>$J$22</f>
        <v>252</v>
      </c>
      <c r="K140" s="171"/>
      <c r="L140" s="166"/>
      <c r="M140" s="541"/>
    </row>
    <row r="141" spans="1:13" ht="15" x14ac:dyDescent="0.2">
      <c r="A141" s="161"/>
      <c r="B141" s="426" t="s">
        <v>629</v>
      </c>
      <c r="C141" s="171"/>
      <c r="D141" s="172"/>
      <c r="E141" s="172"/>
      <c r="F141" s="172"/>
      <c r="G141" s="172"/>
      <c r="H141" s="159"/>
      <c r="I141" s="171"/>
      <c r="J141" s="427">
        <f>$J$26+$J$29+$J$32</f>
        <v>1101.2</v>
      </c>
      <c r="K141" s="171"/>
      <c r="L141" s="166"/>
      <c r="M141" s="541"/>
    </row>
    <row r="142" spans="1:13" ht="15" x14ac:dyDescent="0.2">
      <c r="A142" s="161"/>
      <c r="B142" s="171"/>
      <c r="C142" s="171"/>
      <c r="D142" s="172"/>
      <c r="E142" s="172"/>
      <c r="F142" s="172"/>
      <c r="G142" s="172"/>
      <c r="H142" s="159"/>
      <c r="I142" s="172" t="s">
        <v>57</v>
      </c>
      <c r="J142" s="212">
        <f>SUM(J139:J141)</f>
        <v>1353.2</v>
      </c>
      <c r="K142" s="171"/>
      <c r="L142" s="166"/>
      <c r="M142" s="541"/>
    </row>
    <row r="143" spans="1:13" ht="15" x14ac:dyDescent="0.2">
      <c r="A143" s="161"/>
      <c r="B143" s="171"/>
      <c r="C143" s="171"/>
      <c r="D143" s="172"/>
      <c r="E143" s="172"/>
      <c r="F143" s="172"/>
      <c r="G143" s="172"/>
      <c r="H143" s="159"/>
      <c r="I143" s="172" t="s">
        <v>56</v>
      </c>
      <c r="J143" s="212">
        <f>J142/'Rate Classifications'!O45</f>
        <v>3.383</v>
      </c>
      <c r="K143" s="171"/>
      <c r="L143" s="166"/>
      <c r="M143" s="541"/>
    </row>
    <row r="144" spans="1:13" ht="15" x14ac:dyDescent="0.2">
      <c r="A144" s="161"/>
      <c r="B144" s="171" t="s">
        <v>397</v>
      </c>
      <c r="C144" s="171"/>
      <c r="D144" s="172"/>
      <c r="E144" s="172" t="s">
        <v>43</v>
      </c>
      <c r="F144" s="172"/>
      <c r="G144" s="172"/>
      <c r="H144" s="159"/>
      <c r="I144" s="172"/>
      <c r="J144" s="212"/>
      <c r="K144" s="171"/>
      <c r="L144" s="166"/>
      <c r="M144" s="541"/>
    </row>
    <row r="145" spans="1:13" ht="15" x14ac:dyDescent="0.2">
      <c r="A145" s="161"/>
      <c r="B145" s="171"/>
      <c r="C145" s="171"/>
      <c r="D145" s="172"/>
      <c r="E145" s="479">
        <v>1.5</v>
      </c>
      <c r="F145" s="172"/>
      <c r="G145" s="172"/>
      <c r="H145" s="159"/>
      <c r="I145" s="172"/>
      <c r="J145" s="212"/>
      <c r="K145" s="171"/>
      <c r="L145" s="166"/>
      <c r="M145" s="541"/>
    </row>
    <row r="146" spans="1:13" ht="15.75" x14ac:dyDescent="0.25">
      <c r="A146" s="161"/>
      <c r="B146" s="171"/>
      <c r="C146" s="171"/>
      <c r="D146" s="172"/>
      <c r="E146" s="172"/>
      <c r="F146" s="172"/>
      <c r="G146" s="172"/>
      <c r="H146" s="159"/>
      <c r="I146" s="218" t="s">
        <v>14</v>
      </c>
      <c r="J146" s="214">
        <f>J143+E145</f>
        <v>4.883</v>
      </c>
      <c r="K146" s="171" t="s">
        <v>59</v>
      </c>
      <c r="L146" s="166"/>
      <c r="M146" s="541"/>
    </row>
    <row r="147" spans="1:13" ht="15.75" x14ac:dyDescent="0.25">
      <c r="A147" s="161"/>
      <c r="B147" s="171"/>
      <c r="C147" s="171"/>
      <c r="D147" s="172"/>
      <c r="E147" s="172"/>
      <c r="F147" s="172"/>
      <c r="G147" s="172"/>
      <c r="H147" s="179"/>
      <c r="I147" s="180"/>
      <c r="J147" s="210"/>
      <c r="K147" s="171"/>
      <c r="L147" s="166"/>
      <c r="M147" s="541"/>
    </row>
    <row r="148" spans="1:13" ht="15.75" x14ac:dyDescent="0.25">
      <c r="A148" s="161"/>
      <c r="B148" s="171"/>
      <c r="C148" s="171"/>
      <c r="D148" s="172"/>
      <c r="E148" s="172"/>
      <c r="F148" s="172"/>
      <c r="G148" s="172"/>
      <c r="H148" s="179"/>
      <c r="I148" s="180"/>
      <c r="J148" s="210"/>
      <c r="K148" s="171"/>
      <c r="L148" s="166"/>
      <c r="M148" s="541"/>
    </row>
    <row r="149" spans="1:13" ht="15.75" x14ac:dyDescent="0.25">
      <c r="A149" s="161"/>
      <c r="B149" s="171"/>
      <c r="C149" s="171"/>
      <c r="D149" s="172"/>
      <c r="E149" s="172"/>
      <c r="F149" s="172"/>
      <c r="G149" s="172"/>
      <c r="H149" s="179"/>
      <c r="I149" s="180"/>
      <c r="J149" s="210"/>
      <c r="K149" s="171"/>
      <c r="L149" s="166"/>
      <c r="M149" s="541"/>
    </row>
    <row r="150" spans="1:13" ht="15.75" x14ac:dyDescent="0.25">
      <c r="A150" s="167" t="s">
        <v>436</v>
      </c>
      <c r="B150" s="168"/>
      <c r="C150" s="168"/>
      <c r="D150" s="168"/>
      <c r="E150" s="168"/>
      <c r="F150" s="169"/>
      <c r="G150" s="196"/>
      <c r="H150" s="196"/>
      <c r="I150" s="221"/>
      <c r="J150" s="217"/>
      <c r="K150" s="196"/>
      <c r="L150" s="166"/>
      <c r="M150" s="541"/>
    </row>
    <row r="151" spans="1:13" ht="15" x14ac:dyDescent="0.2">
      <c r="A151" s="161"/>
      <c r="B151" s="174"/>
      <c r="C151" s="174"/>
      <c r="D151" s="175"/>
      <c r="E151" s="172"/>
      <c r="F151" s="172"/>
      <c r="G151" s="172"/>
      <c r="H151" s="171"/>
      <c r="I151" s="172"/>
      <c r="J151" s="210"/>
      <c r="K151" s="171"/>
      <c r="L151" s="166"/>
      <c r="M151" s="541"/>
    </row>
    <row r="152" spans="1:13" ht="15" x14ac:dyDescent="0.2">
      <c r="A152" s="161"/>
      <c r="B152" s="171" t="s">
        <v>377</v>
      </c>
      <c r="C152" s="171"/>
      <c r="D152" s="172"/>
      <c r="E152" s="172"/>
      <c r="F152" s="172"/>
      <c r="G152" s="172"/>
      <c r="H152" s="159"/>
      <c r="I152" s="172"/>
      <c r="J152" s="212">
        <f>$J$13</f>
        <v>0</v>
      </c>
      <c r="K152" s="171"/>
      <c r="L152" s="166"/>
      <c r="M152" s="541"/>
    </row>
    <row r="153" spans="1:13" ht="15" x14ac:dyDescent="0.2">
      <c r="A153" s="161"/>
      <c r="B153" s="171" t="s">
        <v>378</v>
      </c>
      <c r="C153" s="171"/>
      <c r="D153" s="172"/>
      <c r="E153" s="172"/>
      <c r="F153" s="172"/>
      <c r="G153" s="172"/>
      <c r="H153" s="159"/>
      <c r="I153" s="172"/>
      <c r="J153" s="212">
        <f>$J$22</f>
        <v>252</v>
      </c>
      <c r="K153" s="171"/>
      <c r="L153" s="166"/>
      <c r="M153" s="541"/>
    </row>
    <row r="154" spans="1:13" ht="15" x14ac:dyDescent="0.2">
      <c r="A154" s="161"/>
      <c r="B154" s="426" t="s">
        <v>629</v>
      </c>
      <c r="C154" s="171"/>
      <c r="D154" s="172"/>
      <c r="E154" s="172"/>
      <c r="F154" s="172"/>
      <c r="G154" s="172"/>
      <c r="H154" s="159"/>
      <c r="I154" s="171"/>
      <c r="J154" s="427">
        <f>$J$26+$J$29+$J$32</f>
        <v>1101.2</v>
      </c>
      <c r="K154" s="171"/>
      <c r="L154" s="166"/>
      <c r="M154" s="541"/>
    </row>
    <row r="155" spans="1:13" ht="15" x14ac:dyDescent="0.2">
      <c r="A155" s="161"/>
      <c r="B155" s="171"/>
      <c r="C155" s="171"/>
      <c r="D155" s="172"/>
      <c r="E155" s="172"/>
      <c r="F155" s="172"/>
      <c r="G155" s="172"/>
      <c r="H155" s="159"/>
      <c r="I155" s="172" t="s">
        <v>57</v>
      </c>
      <c r="J155" s="212">
        <f>SUM(J152:J154)</f>
        <v>1353.2</v>
      </c>
      <c r="K155" s="171"/>
      <c r="L155" s="166"/>
      <c r="M155" s="541"/>
    </row>
    <row r="156" spans="1:13" ht="15" x14ac:dyDescent="0.2">
      <c r="A156" s="161"/>
      <c r="B156" s="171"/>
      <c r="C156" s="171"/>
      <c r="D156" s="172"/>
      <c r="E156" s="172"/>
      <c r="F156" s="172"/>
      <c r="G156" s="172"/>
      <c r="H156" s="159"/>
      <c r="I156" s="172" t="s">
        <v>56</v>
      </c>
      <c r="J156" s="212">
        <f>J155/'Rate Classifications'!O45</f>
        <v>3.383</v>
      </c>
      <c r="K156" s="171"/>
      <c r="L156" s="166"/>
      <c r="M156" s="541"/>
    </row>
    <row r="157" spans="1:13" ht="15" x14ac:dyDescent="0.2">
      <c r="A157" s="161"/>
      <c r="B157" s="171" t="s">
        <v>397</v>
      </c>
      <c r="C157" s="171"/>
      <c r="D157" s="172"/>
      <c r="E157" s="172" t="s">
        <v>43</v>
      </c>
      <c r="F157" s="172"/>
      <c r="G157" s="172"/>
      <c r="H157" s="159"/>
      <c r="I157" s="171"/>
      <c r="J157" s="172"/>
      <c r="K157" s="171"/>
      <c r="L157" s="166"/>
      <c r="M157" s="541"/>
    </row>
    <row r="158" spans="1:13" ht="15" x14ac:dyDescent="0.2">
      <c r="A158" s="161"/>
      <c r="B158" s="171"/>
      <c r="C158" s="171"/>
      <c r="D158" s="172"/>
      <c r="E158" s="479">
        <v>1.5</v>
      </c>
      <c r="F158" s="172"/>
      <c r="G158" s="172"/>
      <c r="H158" s="159"/>
      <c r="I158" s="171"/>
      <c r="J158" s="172"/>
      <c r="K158" s="171"/>
      <c r="L158" s="166"/>
      <c r="M158" s="541"/>
    </row>
    <row r="159" spans="1:13" ht="15.75" x14ac:dyDescent="0.25">
      <c r="A159" s="161"/>
      <c r="B159" s="171"/>
      <c r="C159" s="171"/>
      <c r="D159" s="172"/>
      <c r="E159" s="172"/>
      <c r="F159" s="172"/>
      <c r="G159" s="172"/>
      <c r="H159" s="159"/>
      <c r="I159" s="218" t="s">
        <v>14</v>
      </c>
      <c r="J159" s="214">
        <f>J156+E158</f>
        <v>4.883</v>
      </c>
      <c r="K159" s="171" t="s">
        <v>59</v>
      </c>
      <c r="L159" s="166"/>
      <c r="M159" s="541"/>
    </row>
    <row r="160" spans="1:13" ht="15.75" x14ac:dyDescent="0.25">
      <c r="A160" s="161"/>
      <c r="B160" s="171"/>
      <c r="C160" s="171"/>
      <c r="D160" s="172"/>
      <c r="E160" s="172"/>
      <c r="F160" s="172"/>
      <c r="G160" s="172"/>
      <c r="H160" s="179"/>
      <c r="I160" s="180"/>
      <c r="J160" s="210"/>
      <c r="K160" s="171"/>
      <c r="L160" s="166"/>
      <c r="M160" s="541"/>
    </row>
    <row r="161" spans="1:13" ht="15.75" x14ac:dyDescent="0.25">
      <c r="A161" s="161"/>
      <c r="B161" s="171"/>
      <c r="C161" s="171"/>
      <c r="D161" s="172"/>
      <c r="E161" s="172"/>
      <c r="F161" s="172"/>
      <c r="G161" s="172"/>
      <c r="H161" s="179"/>
      <c r="I161" s="180"/>
      <c r="J161" s="210"/>
      <c r="K161" s="171"/>
      <c r="L161" s="166"/>
      <c r="M161" s="541"/>
    </row>
    <row r="162" spans="1:13" ht="15" x14ac:dyDescent="0.2">
      <c r="A162" s="161"/>
      <c r="B162" s="171"/>
      <c r="C162" s="171"/>
      <c r="D162" s="172"/>
      <c r="E162" s="172"/>
      <c r="F162" s="172"/>
      <c r="G162" s="172"/>
      <c r="H162" s="171"/>
      <c r="I162" s="172"/>
      <c r="J162" s="210"/>
      <c r="K162" s="171"/>
      <c r="L162" s="166"/>
      <c r="M162" s="541"/>
    </row>
    <row r="163" spans="1:13" ht="15.75" x14ac:dyDescent="0.25">
      <c r="A163" s="167" t="s">
        <v>435</v>
      </c>
      <c r="B163" s="168"/>
      <c r="C163" s="168"/>
      <c r="D163" s="168"/>
      <c r="E163" s="168"/>
      <c r="F163" s="168"/>
      <c r="G163" s="168"/>
      <c r="H163" s="168"/>
      <c r="I163" s="170"/>
      <c r="J163" s="222"/>
      <c r="K163" s="169"/>
      <c r="L163" s="166"/>
      <c r="M163" s="541"/>
    </row>
    <row r="164" spans="1:13" ht="15" x14ac:dyDescent="0.2">
      <c r="A164" s="161"/>
      <c r="B164" s="171"/>
      <c r="C164" s="171"/>
      <c r="D164" s="172"/>
      <c r="E164" s="172"/>
      <c r="F164" s="172"/>
      <c r="G164" s="172"/>
      <c r="H164" s="171"/>
      <c r="I164" s="172"/>
      <c r="J164" s="210"/>
      <c r="K164" s="171"/>
      <c r="L164" s="166"/>
      <c r="M164" s="541"/>
    </row>
    <row r="165" spans="1:13" ht="15" x14ac:dyDescent="0.2">
      <c r="A165" s="161"/>
      <c r="B165" s="171" t="s">
        <v>376</v>
      </c>
      <c r="C165" s="171"/>
      <c r="D165" s="172"/>
      <c r="E165" s="172"/>
      <c r="F165" s="172"/>
      <c r="G165" s="172"/>
      <c r="H165" s="159"/>
      <c r="I165" s="172"/>
      <c r="J165" s="212">
        <f>$J$13</f>
        <v>0</v>
      </c>
      <c r="K165" s="171"/>
      <c r="L165" s="166"/>
      <c r="M165" s="541"/>
    </row>
    <row r="166" spans="1:13" ht="15" x14ac:dyDescent="0.2">
      <c r="A166" s="161"/>
      <c r="B166" s="171" t="s">
        <v>375</v>
      </c>
      <c r="C166" s="171"/>
      <c r="D166" s="172"/>
      <c r="E166" s="172"/>
      <c r="F166" s="172"/>
      <c r="G166" s="172"/>
      <c r="H166" s="159"/>
      <c r="I166" s="172"/>
      <c r="J166" s="212">
        <f>$J$22</f>
        <v>252</v>
      </c>
      <c r="K166" s="171"/>
      <c r="L166" s="166"/>
      <c r="M166" s="541"/>
    </row>
    <row r="167" spans="1:13" ht="15" x14ac:dyDescent="0.2">
      <c r="A167" s="161"/>
      <c r="B167" s="171" t="s">
        <v>394</v>
      </c>
      <c r="C167" s="171"/>
      <c r="D167" s="172"/>
      <c r="E167" s="172"/>
      <c r="F167" s="172"/>
      <c r="G167" s="172"/>
      <c r="H167" s="159"/>
      <c r="I167" s="172"/>
      <c r="J167" s="391">
        <f>$J$26+$J$29</f>
        <v>1016.2</v>
      </c>
      <c r="K167" s="171"/>
      <c r="L167" s="166"/>
      <c r="M167" s="541"/>
    </row>
    <row r="168" spans="1:13" ht="15" x14ac:dyDescent="0.2">
      <c r="A168" s="161"/>
      <c r="B168" s="171"/>
      <c r="C168" s="171"/>
      <c r="D168" s="172"/>
      <c r="E168" s="172"/>
      <c r="F168" s="172"/>
      <c r="G168" s="172"/>
      <c r="H168" s="159"/>
      <c r="I168" s="172" t="s">
        <v>22</v>
      </c>
      <c r="J168" s="213">
        <f>SUM(J165:J167)</f>
        <v>1268.2</v>
      </c>
      <c r="K168" s="171"/>
      <c r="L168" s="166"/>
      <c r="M168" s="541"/>
    </row>
    <row r="169" spans="1:13" ht="15.75" x14ac:dyDescent="0.25">
      <c r="A169" s="161"/>
      <c r="B169" s="171"/>
      <c r="C169" s="171"/>
      <c r="D169" s="172"/>
      <c r="E169" s="172"/>
      <c r="F169" s="172"/>
      <c r="G169" s="172"/>
      <c r="H169" s="159"/>
      <c r="I169" s="218" t="s">
        <v>14</v>
      </c>
      <c r="J169" s="214">
        <f>J168/'Rate Classifications'!O38</f>
        <v>36.234285714285718</v>
      </c>
      <c r="K169" s="171" t="s">
        <v>60</v>
      </c>
      <c r="L169" s="166"/>
      <c r="M169" s="541"/>
    </row>
    <row r="170" spans="1:13" ht="15.75" x14ac:dyDescent="0.25">
      <c r="A170" s="161"/>
      <c r="B170" s="171"/>
      <c r="C170" s="171"/>
      <c r="D170" s="172"/>
      <c r="E170" s="172"/>
      <c r="F170" s="172"/>
      <c r="G170" s="172"/>
      <c r="H170" s="179"/>
      <c r="I170" s="180"/>
      <c r="J170" s="210"/>
      <c r="K170" s="171"/>
      <c r="L170" s="166"/>
      <c r="M170" s="541"/>
    </row>
    <row r="171" spans="1:13" ht="15" x14ac:dyDescent="0.2">
      <c r="A171" s="161"/>
      <c r="B171" s="171"/>
      <c r="C171" s="171"/>
      <c r="D171" s="171"/>
      <c r="E171" s="171"/>
      <c r="F171" s="171"/>
      <c r="G171" s="171"/>
      <c r="H171" s="171"/>
      <c r="I171" s="172"/>
      <c r="J171" s="210"/>
      <c r="K171" s="171"/>
      <c r="L171" s="166"/>
      <c r="M171" s="541"/>
    </row>
    <row r="172" spans="1:13" ht="15" x14ac:dyDescent="0.2">
      <c r="A172" s="161"/>
      <c r="B172" s="171"/>
      <c r="C172" s="171"/>
      <c r="D172" s="171"/>
      <c r="E172" s="171"/>
      <c r="F172" s="171"/>
      <c r="G172" s="171"/>
      <c r="H172" s="171"/>
      <c r="I172" s="172"/>
      <c r="J172" s="210"/>
      <c r="K172" s="171"/>
      <c r="L172" s="166"/>
      <c r="M172" s="541"/>
    </row>
    <row r="173" spans="1:13" ht="15.75" x14ac:dyDescent="0.25">
      <c r="A173" s="167" t="s">
        <v>434</v>
      </c>
      <c r="B173" s="168"/>
      <c r="C173" s="168"/>
      <c r="D173" s="168"/>
      <c r="E173" s="168"/>
      <c r="F173" s="169"/>
      <c r="G173" s="196"/>
      <c r="H173" s="196"/>
      <c r="I173" s="221"/>
      <c r="J173" s="217"/>
      <c r="K173" s="196"/>
      <c r="L173" s="166"/>
      <c r="M173" s="541"/>
    </row>
    <row r="174" spans="1:13" ht="15" x14ac:dyDescent="0.2">
      <c r="A174" s="161"/>
      <c r="B174" s="171"/>
      <c r="C174" s="171"/>
      <c r="D174" s="172"/>
      <c r="E174" s="172"/>
      <c r="F174" s="172"/>
      <c r="G174" s="172"/>
      <c r="H174" s="171"/>
      <c r="I174" s="172"/>
      <c r="J174" s="210"/>
      <c r="K174" s="171"/>
      <c r="L174" s="166"/>
      <c r="M174" s="541"/>
    </row>
    <row r="175" spans="1:13" ht="15" x14ac:dyDescent="0.2">
      <c r="A175" s="161"/>
      <c r="B175" s="171" t="s">
        <v>376</v>
      </c>
      <c r="C175" s="171"/>
      <c r="D175" s="172"/>
      <c r="E175" s="172"/>
      <c r="F175" s="172"/>
      <c r="G175" s="172"/>
      <c r="H175" s="159"/>
      <c r="I175" s="172"/>
      <c r="J175" s="212">
        <f>$J$13</f>
        <v>0</v>
      </c>
      <c r="K175" s="171"/>
      <c r="L175" s="166"/>
      <c r="M175" s="541"/>
    </row>
    <row r="176" spans="1:13" ht="15" x14ac:dyDescent="0.2">
      <c r="A176" s="161"/>
      <c r="B176" s="171" t="s">
        <v>375</v>
      </c>
      <c r="C176" s="171"/>
      <c r="D176" s="172"/>
      <c r="E176" s="172"/>
      <c r="F176" s="172"/>
      <c r="G176" s="172"/>
      <c r="H176" s="159"/>
      <c r="I176" s="172"/>
      <c r="J176" s="212">
        <f>$J$22</f>
        <v>252</v>
      </c>
      <c r="K176" s="171"/>
      <c r="L176" s="166"/>
      <c r="M176" s="541"/>
    </row>
    <row r="177" spans="1:13" ht="15" x14ac:dyDescent="0.2">
      <c r="A177" s="161"/>
      <c r="B177" s="171" t="s">
        <v>394</v>
      </c>
      <c r="C177" s="171"/>
      <c r="D177" s="172"/>
      <c r="E177" s="172"/>
      <c r="F177" s="172"/>
      <c r="G177" s="172"/>
      <c r="H177" s="159"/>
      <c r="I177" s="172"/>
      <c r="J177" s="391">
        <f>$J$26+$J$29</f>
        <v>1016.2</v>
      </c>
      <c r="K177" s="171"/>
      <c r="L177" s="166"/>
      <c r="M177" s="541"/>
    </row>
    <row r="178" spans="1:13" ht="15" x14ac:dyDescent="0.2">
      <c r="A178" s="161"/>
      <c r="B178" s="171"/>
      <c r="C178" s="171"/>
      <c r="D178" s="172"/>
      <c r="E178" s="172"/>
      <c r="F178" s="172"/>
      <c r="G178" s="172"/>
      <c r="H178" s="159"/>
      <c r="I178" s="172" t="s">
        <v>22</v>
      </c>
      <c r="J178" s="213">
        <f>SUM(J175:J177)</f>
        <v>1268.2</v>
      </c>
      <c r="K178" s="171"/>
      <c r="L178" s="166"/>
      <c r="M178" s="541"/>
    </row>
    <row r="179" spans="1:13" ht="15.75" x14ac:dyDescent="0.25">
      <c r="A179" s="161"/>
      <c r="B179" s="171"/>
      <c r="C179" s="171"/>
      <c r="D179" s="172"/>
      <c r="E179" s="172"/>
      <c r="F179" s="172"/>
      <c r="G179" s="172"/>
      <c r="H179" s="159"/>
      <c r="I179" s="218" t="s">
        <v>14</v>
      </c>
      <c r="J179" s="214">
        <f>J178*'Rate Classifications'!O39/10</f>
        <v>31.705000000000002</v>
      </c>
      <c r="K179" s="171" t="s">
        <v>60</v>
      </c>
      <c r="L179" s="166"/>
      <c r="M179" s="541"/>
    </row>
    <row r="180" spans="1:13" ht="15" x14ac:dyDescent="0.2">
      <c r="A180" s="161"/>
      <c r="B180" s="171"/>
      <c r="C180" s="171"/>
      <c r="D180" s="172"/>
      <c r="E180" s="172"/>
      <c r="F180" s="172"/>
      <c r="G180" s="172"/>
      <c r="H180" s="171"/>
      <c r="I180" s="172"/>
      <c r="J180" s="171"/>
      <c r="K180" s="171"/>
      <c r="L180" s="166"/>
      <c r="M180" s="541"/>
    </row>
    <row r="181" spans="1:13" ht="15.75" x14ac:dyDescent="0.25">
      <c r="A181" s="167" t="s">
        <v>433</v>
      </c>
      <c r="B181" s="168"/>
      <c r="C181" s="168"/>
      <c r="D181" s="168"/>
      <c r="E181" s="168"/>
      <c r="F181" s="169"/>
      <c r="G181" s="196"/>
      <c r="H181" s="196"/>
      <c r="I181" s="196"/>
      <c r="J181" s="196"/>
      <c r="K181" s="196"/>
      <c r="L181" s="166"/>
      <c r="M181" s="541"/>
    </row>
    <row r="182" spans="1:13" ht="15" x14ac:dyDescent="0.2">
      <c r="A182" s="161"/>
      <c r="B182" s="171"/>
      <c r="C182" s="171"/>
      <c r="D182" s="172"/>
      <c r="E182" s="172"/>
      <c r="F182" s="172"/>
      <c r="G182" s="172"/>
      <c r="H182" s="171"/>
      <c r="I182" s="172"/>
      <c r="J182" s="171"/>
      <c r="K182" s="171"/>
      <c r="L182" s="166"/>
      <c r="M182" s="541"/>
    </row>
    <row r="183" spans="1:13" ht="15" x14ac:dyDescent="0.2">
      <c r="A183" s="823" t="s">
        <v>767</v>
      </c>
      <c r="B183" s="824"/>
      <c r="C183" s="824"/>
      <c r="D183" s="824"/>
      <c r="E183" s="824"/>
      <c r="F183" s="824"/>
      <c r="G183" s="824"/>
      <c r="H183" s="824"/>
      <c r="I183" s="824"/>
      <c r="J183" s="824"/>
      <c r="K183" s="824"/>
      <c r="L183" s="166"/>
      <c r="M183" s="541"/>
    </row>
    <row r="184" spans="1:13" ht="15" x14ac:dyDescent="0.2">
      <c r="A184" s="824" t="s">
        <v>416</v>
      </c>
      <c r="B184" s="824"/>
      <c r="C184" s="824"/>
      <c r="D184" s="824"/>
      <c r="E184" s="824"/>
      <c r="F184" s="824"/>
      <c r="G184" s="824"/>
      <c r="H184" s="171"/>
      <c r="I184" s="172"/>
      <c r="J184" s="171"/>
      <c r="K184" s="171"/>
      <c r="L184" s="166"/>
      <c r="M184" s="541"/>
    </row>
    <row r="185" spans="1:13" ht="15" x14ac:dyDescent="0.2">
      <c r="A185" s="161"/>
      <c r="B185" s="171"/>
      <c r="C185" s="171"/>
      <c r="D185" s="172"/>
      <c r="E185" s="172"/>
      <c r="F185" s="172"/>
      <c r="G185" s="172"/>
      <c r="H185" s="171"/>
      <c r="I185" s="172"/>
      <c r="J185" s="171"/>
      <c r="K185" s="171"/>
      <c r="L185" s="166"/>
      <c r="M185" s="541"/>
    </row>
    <row r="186" spans="1:13" ht="15" x14ac:dyDescent="0.2">
      <c r="A186" s="161"/>
      <c r="B186" s="171" t="s">
        <v>50</v>
      </c>
      <c r="C186" s="171"/>
      <c r="D186" s="172" t="s">
        <v>51</v>
      </c>
      <c r="E186" s="172" t="s">
        <v>50</v>
      </c>
      <c r="F186" s="172"/>
      <c r="G186" s="172"/>
      <c r="H186" s="171"/>
      <c r="I186" s="172"/>
      <c r="J186" s="171"/>
      <c r="K186" s="171"/>
      <c r="L186" s="166"/>
      <c r="M186" s="541"/>
    </row>
    <row r="187" spans="1:13" ht="15" x14ac:dyDescent="0.2">
      <c r="A187" s="161"/>
      <c r="B187" s="423" t="s">
        <v>655</v>
      </c>
      <c r="C187" s="171"/>
      <c r="D187" s="172">
        <v>300</v>
      </c>
      <c r="E187" s="424">
        <f>IF('TC 66-204 page 2'!H144&gt;50,"",'TC 66-204 page 2'!H144)</f>
        <v>0</v>
      </c>
      <c r="F187" s="172"/>
      <c r="G187" s="172"/>
      <c r="H187" s="171"/>
      <c r="I187" s="172"/>
      <c r="J187" s="171"/>
      <c r="K187" s="171"/>
      <c r="L187" s="166"/>
      <c r="M187" s="541"/>
    </row>
    <row r="188" spans="1:13" ht="15" x14ac:dyDescent="0.2">
      <c r="A188" s="161"/>
      <c r="B188" s="171" t="s">
        <v>52</v>
      </c>
      <c r="C188" s="171"/>
      <c r="D188" s="172">
        <v>600</v>
      </c>
      <c r="E188" s="424" t="str">
        <f>IF(OR('TC 66-204 page 2'!H144&gt;150,  'TC 66-204 page 2'!H144 &lt; 51),"",'TC 66-204 page 2'!H144)</f>
        <v/>
      </c>
      <c r="F188" s="172"/>
      <c r="G188" s="172"/>
      <c r="H188" s="171"/>
      <c r="I188" s="172"/>
      <c r="J188" s="171"/>
      <c r="K188" s="171"/>
      <c r="L188" s="166"/>
      <c r="M188" s="541"/>
    </row>
    <row r="189" spans="1:13" ht="15" x14ac:dyDescent="0.2">
      <c r="A189" s="161"/>
      <c r="B189" s="171" t="s">
        <v>53</v>
      </c>
      <c r="C189" s="171"/>
      <c r="D189" s="172">
        <v>900</v>
      </c>
      <c r="E189" s="424" t="str">
        <f>IF(OR('TC 66-204 page 2'!H144&gt;300,  'TC 66-204 page 2'!H144 &lt; 151),"",'TC 66-204 page 2'!H144)</f>
        <v/>
      </c>
      <c r="F189" s="172"/>
      <c r="G189" s="172"/>
      <c r="H189" s="159"/>
      <c r="I189" s="171"/>
      <c r="J189" s="172"/>
      <c r="K189" s="171"/>
      <c r="L189" s="166"/>
      <c r="M189" s="541"/>
    </row>
    <row r="190" spans="1:13" ht="15.75" x14ac:dyDescent="0.25">
      <c r="A190" s="161"/>
      <c r="B190" s="171" t="s">
        <v>54</v>
      </c>
      <c r="C190" s="171"/>
      <c r="D190" s="172">
        <v>1200</v>
      </c>
      <c r="E190" s="424" t="str">
        <f>IF('TC 66-204 page 2'!H144&lt;301,"",'TC 66-204 page 2'!H144)</f>
        <v/>
      </c>
      <c r="F190" s="172"/>
      <c r="G190" s="172"/>
      <c r="H190" s="159"/>
      <c r="I190" s="218" t="s">
        <v>14</v>
      </c>
      <c r="J190" s="214">
        <f>IF(E187=0,0,IF(E187="", (IF(E188 = "", (IF(E189 = "",D190,D189)), D188)),D187))</f>
        <v>0</v>
      </c>
      <c r="K190" s="171" t="s">
        <v>110</v>
      </c>
      <c r="L190" s="166"/>
      <c r="M190" s="541"/>
    </row>
    <row r="191" spans="1:13" ht="15.75" x14ac:dyDescent="0.25">
      <c r="A191" s="161"/>
      <c r="B191" s="171"/>
      <c r="C191" s="171"/>
      <c r="D191" s="172"/>
      <c r="E191" s="175"/>
      <c r="F191" s="172"/>
      <c r="G191" s="172"/>
      <c r="H191" s="179"/>
      <c r="I191" s="180"/>
      <c r="J191" s="171"/>
      <c r="K191" s="171"/>
      <c r="L191" s="166"/>
      <c r="M191" s="541"/>
    </row>
    <row r="192" spans="1:13" ht="15.75" x14ac:dyDescent="0.25">
      <c r="A192" s="161"/>
      <c r="B192" s="171"/>
      <c r="C192" s="171"/>
      <c r="D192" s="172"/>
      <c r="E192" s="175"/>
      <c r="F192" s="172"/>
      <c r="G192" s="172"/>
      <c r="H192" s="179"/>
      <c r="I192" s="180"/>
      <c r="J192" s="171"/>
      <c r="K192" s="171"/>
      <c r="L192" s="166"/>
      <c r="M192" s="541"/>
    </row>
    <row r="193" spans="1:13" ht="15.75" x14ac:dyDescent="0.25">
      <c r="A193" s="161"/>
      <c r="B193" s="171"/>
      <c r="C193" s="171"/>
      <c r="D193" s="172"/>
      <c r="E193" s="175"/>
      <c r="F193" s="172"/>
      <c r="G193" s="172"/>
      <c r="H193" s="179"/>
      <c r="I193" s="180"/>
      <c r="J193" s="171"/>
      <c r="K193" s="171"/>
      <c r="L193" s="166"/>
      <c r="M193" s="541"/>
    </row>
    <row r="194" spans="1:13" ht="15.75" x14ac:dyDescent="0.25">
      <c r="A194" s="167" t="s">
        <v>432</v>
      </c>
      <c r="B194" s="168"/>
      <c r="C194" s="168"/>
      <c r="D194" s="168"/>
      <c r="E194" s="168"/>
      <c r="F194" s="169"/>
      <c r="G194" s="196"/>
      <c r="H194" s="196"/>
      <c r="I194" s="196"/>
      <c r="J194" s="196"/>
      <c r="K194" s="196"/>
      <c r="L194" s="166"/>
      <c r="M194" s="541"/>
    </row>
    <row r="195" spans="1:13" ht="15" x14ac:dyDescent="0.2">
      <c r="A195" s="161"/>
      <c r="B195" s="171"/>
      <c r="C195" s="171"/>
      <c r="D195" s="172"/>
      <c r="E195" s="172"/>
      <c r="F195" s="172"/>
      <c r="G195" s="172"/>
      <c r="H195" s="171"/>
      <c r="I195" s="172"/>
      <c r="J195" s="171"/>
      <c r="K195" s="171"/>
      <c r="L195" s="166"/>
      <c r="M195" s="541"/>
    </row>
    <row r="196" spans="1:13" ht="15" x14ac:dyDescent="0.2">
      <c r="A196" s="161"/>
      <c r="B196" s="171" t="s">
        <v>376</v>
      </c>
      <c r="C196" s="171"/>
      <c r="D196" s="172"/>
      <c r="E196" s="172"/>
      <c r="F196" s="172"/>
      <c r="G196" s="172"/>
      <c r="H196" s="171"/>
      <c r="I196" s="172"/>
      <c r="J196" s="171"/>
      <c r="K196" s="171"/>
      <c r="L196" s="166"/>
      <c r="M196" s="541"/>
    </row>
    <row r="197" spans="1:13" ht="15" x14ac:dyDescent="0.2">
      <c r="A197" s="161"/>
      <c r="B197" s="171" t="s">
        <v>401</v>
      </c>
      <c r="C197" s="171"/>
      <c r="D197" s="160"/>
      <c r="E197" s="172" t="s">
        <v>3</v>
      </c>
      <c r="F197" s="172" t="s">
        <v>4</v>
      </c>
      <c r="G197" s="172"/>
      <c r="H197" s="159"/>
      <c r="I197" s="171"/>
      <c r="J197" s="172" t="s">
        <v>5</v>
      </c>
      <c r="K197" s="171"/>
      <c r="L197" s="166"/>
      <c r="M197" s="541"/>
    </row>
    <row r="198" spans="1:13" ht="15" x14ac:dyDescent="0.2">
      <c r="A198" s="161"/>
      <c r="B198" s="171" t="s">
        <v>402</v>
      </c>
      <c r="C198" s="171" t="s">
        <v>2</v>
      </c>
      <c r="D198" s="160"/>
      <c r="E198" s="172">
        <v>8</v>
      </c>
      <c r="F198" s="172">
        <v>1</v>
      </c>
      <c r="G198" s="172"/>
      <c r="H198" s="159"/>
      <c r="I198" s="171"/>
      <c r="J198" s="212">
        <f>'Rate Classifications'!$J$32*E198*F198</f>
        <v>0</v>
      </c>
      <c r="K198" s="171"/>
      <c r="L198" s="166"/>
      <c r="M198" s="541"/>
    </row>
    <row r="199" spans="1:13" ht="15" x14ac:dyDescent="0.2">
      <c r="A199" s="161"/>
      <c r="B199" s="171" t="s">
        <v>402</v>
      </c>
      <c r="C199" s="171" t="s">
        <v>2</v>
      </c>
      <c r="D199" s="160"/>
      <c r="E199" s="172">
        <v>2</v>
      </c>
      <c r="F199" s="172">
        <v>1.5</v>
      </c>
      <c r="G199" s="172"/>
      <c r="H199" s="159"/>
      <c r="I199" s="171"/>
      <c r="J199" s="212">
        <f>'Rate Classifications'!$J$32*E199*F199</f>
        <v>0</v>
      </c>
      <c r="K199" s="171"/>
      <c r="L199" s="166"/>
      <c r="M199" s="541"/>
    </row>
    <row r="200" spans="1:13" ht="15" x14ac:dyDescent="0.2">
      <c r="A200" s="161"/>
      <c r="B200" s="171"/>
      <c r="C200" s="171"/>
      <c r="D200" s="160"/>
      <c r="E200" s="172"/>
      <c r="F200" s="172"/>
      <c r="G200" s="172"/>
      <c r="H200" s="159"/>
      <c r="I200" s="171"/>
      <c r="J200" s="172"/>
      <c r="K200" s="171"/>
      <c r="L200" s="166"/>
      <c r="M200" s="541"/>
    </row>
    <row r="201" spans="1:13" ht="15" x14ac:dyDescent="0.2">
      <c r="A201" s="161"/>
      <c r="B201" s="171" t="s">
        <v>395</v>
      </c>
      <c r="C201" s="171"/>
      <c r="D201" s="160"/>
      <c r="E201" s="172"/>
      <c r="F201" s="172"/>
      <c r="G201" s="172"/>
      <c r="H201" s="159"/>
      <c r="I201" s="171"/>
      <c r="J201" s="172"/>
      <c r="K201" s="171"/>
      <c r="L201" s="166"/>
      <c r="M201" s="541"/>
    </row>
    <row r="202" spans="1:13" ht="15" x14ac:dyDescent="0.2">
      <c r="A202" s="161"/>
      <c r="B202" s="171" t="s">
        <v>403</v>
      </c>
      <c r="C202" s="171"/>
      <c r="D202" s="160"/>
      <c r="E202" s="172" t="s">
        <v>10</v>
      </c>
      <c r="F202" s="172" t="s">
        <v>11</v>
      </c>
      <c r="G202" s="172"/>
      <c r="H202" s="159"/>
      <c r="I202" s="171"/>
      <c r="J202" s="172"/>
      <c r="K202" s="171"/>
      <c r="L202" s="166"/>
      <c r="M202" s="541"/>
    </row>
    <row r="203" spans="1:13" ht="15" x14ac:dyDescent="0.2">
      <c r="A203" s="161"/>
      <c r="B203" s="171"/>
      <c r="C203" s="171"/>
      <c r="D203" s="160"/>
      <c r="E203" s="172">
        <v>1</v>
      </c>
      <c r="F203" s="172" t="s">
        <v>142</v>
      </c>
      <c r="G203" s="172"/>
      <c r="H203" s="159"/>
      <c r="I203" s="171"/>
      <c r="J203" s="212">
        <f>E203*'Rate Classifications'!F35</f>
        <v>36</v>
      </c>
      <c r="K203" s="171"/>
      <c r="L203" s="166"/>
      <c r="M203" s="541"/>
    </row>
    <row r="204" spans="1:13" ht="15" x14ac:dyDescent="0.2">
      <c r="A204" s="161"/>
      <c r="B204" s="171"/>
      <c r="C204" s="171"/>
      <c r="D204" s="160"/>
      <c r="E204" s="172"/>
      <c r="F204" s="172"/>
      <c r="G204" s="172"/>
      <c r="H204" s="159"/>
      <c r="I204" s="171"/>
      <c r="J204" s="210"/>
      <c r="K204" s="171"/>
      <c r="L204" s="166"/>
      <c r="M204" s="541"/>
    </row>
    <row r="205" spans="1:13" ht="15" x14ac:dyDescent="0.2">
      <c r="A205" s="161"/>
      <c r="B205" s="171" t="s">
        <v>404</v>
      </c>
      <c r="C205" s="171"/>
      <c r="D205" s="160"/>
      <c r="E205" s="172" t="s">
        <v>13</v>
      </c>
      <c r="F205" s="172" t="s">
        <v>14</v>
      </c>
      <c r="G205" s="172" t="s">
        <v>15</v>
      </c>
      <c r="H205" s="159"/>
      <c r="I205" s="171"/>
      <c r="J205" s="210"/>
      <c r="K205" s="171"/>
      <c r="L205" s="166"/>
      <c r="M205" s="541"/>
    </row>
    <row r="206" spans="1:13" ht="15" x14ac:dyDescent="0.2">
      <c r="A206" s="161"/>
      <c r="B206" s="171"/>
      <c r="C206" s="171" t="s">
        <v>12</v>
      </c>
      <c r="D206" s="160"/>
      <c r="E206" s="172">
        <v>1</v>
      </c>
      <c r="F206" s="172" t="s">
        <v>142</v>
      </c>
      <c r="G206" s="172">
        <v>1</v>
      </c>
      <c r="H206" s="159"/>
      <c r="I206" s="171"/>
      <c r="J206" s="391">
        <f>E206*'Rate Classifications'!F36*G206</f>
        <v>90</v>
      </c>
      <c r="K206" s="171"/>
      <c r="L206" s="166"/>
      <c r="M206" s="541"/>
    </row>
    <row r="207" spans="1:13" ht="15" x14ac:dyDescent="0.2">
      <c r="A207" s="161"/>
      <c r="B207" s="171"/>
      <c r="C207" s="171"/>
      <c r="D207" s="160"/>
      <c r="E207" s="172"/>
      <c r="F207" s="172"/>
      <c r="G207" s="172"/>
      <c r="H207" s="159"/>
      <c r="I207" s="171"/>
      <c r="J207" s="210"/>
      <c r="K207" s="171"/>
      <c r="L207" s="166"/>
      <c r="M207" s="541"/>
    </row>
    <row r="208" spans="1:13" ht="15" x14ac:dyDescent="0.2">
      <c r="A208" s="161"/>
      <c r="B208" s="171"/>
      <c r="C208" s="171"/>
      <c r="D208" s="160"/>
      <c r="E208" s="172"/>
      <c r="F208" s="172"/>
      <c r="G208" s="172"/>
      <c r="H208" s="159"/>
      <c r="I208" s="172" t="s">
        <v>5</v>
      </c>
      <c r="J208" s="212">
        <f>J203+J206</f>
        <v>126</v>
      </c>
      <c r="K208" s="171" t="s">
        <v>8</v>
      </c>
      <c r="L208" s="166"/>
      <c r="M208" s="541"/>
    </row>
    <row r="209" spans="1:16" ht="15" x14ac:dyDescent="0.2">
      <c r="A209" s="161"/>
      <c r="B209" s="171"/>
      <c r="C209" s="171"/>
      <c r="D209" s="160"/>
      <c r="E209" s="172"/>
      <c r="F209" s="172"/>
      <c r="G209" s="172"/>
      <c r="H209" s="159"/>
      <c r="I209" s="172"/>
      <c r="J209" s="210"/>
      <c r="K209" s="171"/>
      <c r="L209" s="166"/>
      <c r="M209" s="541"/>
    </row>
    <row r="210" spans="1:16" ht="15" x14ac:dyDescent="0.2">
      <c r="A210" s="161"/>
      <c r="B210" s="171" t="s">
        <v>405</v>
      </c>
      <c r="C210" s="171"/>
      <c r="D210" s="160"/>
      <c r="E210" s="172" t="s">
        <v>19</v>
      </c>
      <c r="F210" s="172" t="s">
        <v>20</v>
      </c>
      <c r="G210" s="172"/>
      <c r="H210" s="159"/>
      <c r="I210" s="172"/>
      <c r="J210" s="210"/>
      <c r="K210" s="171"/>
      <c r="L210" s="166"/>
      <c r="M210" s="541"/>
    </row>
    <row r="211" spans="1:16" ht="15" x14ac:dyDescent="0.2">
      <c r="A211" s="161"/>
      <c r="B211" s="171"/>
      <c r="C211" s="171" t="s">
        <v>58</v>
      </c>
      <c r="D211" s="160"/>
      <c r="E211" s="480">
        <v>50</v>
      </c>
      <c r="F211" s="172">
        <v>10</v>
      </c>
      <c r="G211" s="172"/>
      <c r="H211" s="159"/>
      <c r="I211" s="172"/>
      <c r="J211" s="212">
        <f>E211*F211</f>
        <v>500</v>
      </c>
      <c r="K211" s="171"/>
      <c r="L211" s="166"/>
      <c r="M211" s="541"/>
    </row>
    <row r="212" spans="1:16" ht="15" x14ac:dyDescent="0.2">
      <c r="A212" s="161"/>
      <c r="B212" s="171"/>
      <c r="C212" s="171"/>
      <c r="D212" s="160"/>
      <c r="E212" s="172"/>
      <c r="F212" s="172"/>
      <c r="G212" s="172"/>
      <c r="H212" s="159"/>
      <c r="I212" s="172"/>
      <c r="J212" s="210"/>
      <c r="K212" s="171"/>
      <c r="L212" s="166"/>
      <c r="M212" s="541"/>
    </row>
    <row r="213" spans="1:16" ht="15.75" x14ac:dyDescent="0.25">
      <c r="A213" s="161"/>
      <c r="B213" s="171"/>
      <c r="C213" s="171"/>
      <c r="D213" s="172"/>
      <c r="E213" s="172"/>
      <c r="F213" s="172"/>
      <c r="G213" s="172"/>
      <c r="H213" s="159"/>
      <c r="I213" s="218" t="s">
        <v>14</v>
      </c>
      <c r="J213" s="428">
        <f>(J198+J199+J208+J211)/10</f>
        <v>62.6</v>
      </c>
      <c r="K213" s="171" t="s">
        <v>35</v>
      </c>
      <c r="L213" s="166"/>
      <c r="M213" s="541"/>
    </row>
    <row r="214" spans="1:16" ht="15.75" x14ac:dyDescent="0.25">
      <c r="A214" s="161"/>
      <c r="B214" s="171"/>
      <c r="C214" s="171"/>
      <c r="D214" s="172"/>
      <c r="E214" s="172"/>
      <c r="F214" s="172"/>
      <c r="G214" s="172"/>
      <c r="H214" s="159"/>
      <c r="I214" s="221"/>
      <c r="J214" s="219"/>
      <c r="K214" s="171"/>
      <c r="L214" s="166"/>
      <c r="M214" s="541"/>
    </row>
    <row r="215" spans="1:16" ht="15.75" x14ac:dyDescent="0.25">
      <c r="A215" s="161"/>
      <c r="B215" s="171"/>
      <c r="C215" s="171"/>
      <c r="D215" s="172"/>
      <c r="E215" s="172"/>
      <c r="F215" s="172"/>
      <c r="G215" s="172"/>
      <c r="H215" s="159"/>
      <c r="I215" s="221"/>
      <c r="J215" s="219"/>
      <c r="K215" s="171"/>
      <c r="L215" s="166"/>
      <c r="M215" s="541"/>
    </row>
    <row r="216" spans="1:16" ht="15" x14ac:dyDescent="0.2">
      <c r="A216" s="161"/>
      <c r="B216" s="171"/>
      <c r="C216" s="171"/>
      <c r="D216" s="171"/>
      <c r="E216" s="171"/>
      <c r="F216" s="171"/>
      <c r="G216" s="171"/>
      <c r="H216" s="159"/>
      <c r="I216" s="172"/>
      <c r="J216" s="210"/>
      <c r="K216" s="171"/>
      <c r="L216" s="166"/>
      <c r="M216" s="541"/>
    </row>
    <row r="217" spans="1:16" ht="15.75" x14ac:dyDescent="0.25">
      <c r="A217" s="167" t="s">
        <v>431</v>
      </c>
      <c r="B217" s="168"/>
      <c r="C217" s="168"/>
      <c r="D217" s="168"/>
      <c r="E217" s="168"/>
      <c r="F217" s="169"/>
      <c r="G217" s="196"/>
      <c r="H217" s="196"/>
      <c r="I217" s="221"/>
      <c r="J217" s="217"/>
      <c r="K217" s="196"/>
      <c r="L217" s="166"/>
      <c r="M217" s="541"/>
      <c r="P217" s="536"/>
    </row>
    <row r="218" spans="1:16" ht="15" x14ac:dyDescent="0.2">
      <c r="A218" s="161"/>
      <c r="B218" s="171"/>
      <c r="C218" s="171"/>
      <c r="D218" s="172"/>
      <c r="E218" s="172"/>
      <c r="F218" s="172"/>
      <c r="G218" s="172"/>
      <c r="H218" s="159"/>
      <c r="I218" s="172"/>
      <c r="J218" s="210"/>
      <c r="K218" s="171"/>
      <c r="L218" s="166"/>
      <c r="M218" s="541"/>
    </row>
    <row r="219" spans="1:16" ht="15" x14ac:dyDescent="0.2">
      <c r="A219" s="161"/>
      <c r="B219" s="171" t="s">
        <v>377</v>
      </c>
      <c r="C219" s="171"/>
      <c r="D219" s="172"/>
      <c r="E219" s="172"/>
      <c r="F219" s="172"/>
      <c r="G219" s="172"/>
      <c r="H219" s="159"/>
      <c r="I219" s="172"/>
      <c r="J219" s="210"/>
      <c r="K219" s="171"/>
      <c r="L219" s="166"/>
      <c r="M219" s="541"/>
    </row>
    <row r="220" spans="1:16" ht="15" x14ac:dyDescent="0.2">
      <c r="A220" s="161"/>
      <c r="B220" s="171" t="s">
        <v>406</v>
      </c>
      <c r="C220" s="171"/>
      <c r="D220" s="160"/>
      <c r="E220" s="172" t="s">
        <v>3</v>
      </c>
      <c r="F220" s="172" t="s">
        <v>4</v>
      </c>
      <c r="G220" s="172"/>
      <c r="H220" s="159"/>
      <c r="I220" s="172"/>
      <c r="J220" s="210" t="s">
        <v>5</v>
      </c>
      <c r="K220" s="171"/>
      <c r="L220" s="166"/>
      <c r="M220" s="541"/>
    </row>
    <row r="221" spans="1:16" ht="15" x14ac:dyDescent="0.2">
      <c r="A221" s="161"/>
      <c r="B221" s="171"/>
      <c r="C221" s="171" t="s">
        <v>2</v>
      </c>
      <c r="D221" s="160"/>
      <c r="E221" s="172">
        <v>8</v>
      </c>
      <c r="F221" s="172">
        <v>1</v>
      </c>
      <c r="G221" s="172"/>
      <c r="H221" s="159"/>
      <c r="I221" s="172"/>
      <c r="J221" s="212">
        <f>'Rate Classifications'!$J$32*E221*F221</f>
        <v>0</v>
      </c>
      <c r="K221" s="171"/>
      <c r="L221" s="166"/>
      <c r="M221" s="541"/>
    </row>
    <row r="222" spans="1:16" ht="15" x14ac:dyDescent="0.2">
      <c r="A222" s="161"/>
      <c r="B222" s="171"/>
      <c r="C222" s="171" t="s">
        <v>2</v>
      </c>
      <c r="D222" s="160"/>
      <c r="E222" s="172">
        <v>2</v>
      </c>
      <c r="F222" s="172">
        <v>1.5</v>
      </c>
      <c r="G222" s="172"/>
      <c r="H222" s="159"/>
      <c r="I222" s="172"/>
      <c r="J222" s="212">
        <f>'Rate Classifications'!$J$32*E222*F222</f>
        <v>0</v>
      </c>
      <c r="K222" s="171"/>
      <c r="L222" s="166"/>
      <c r="M222" s="541"/>
    </row>
    <row r="223" spans="1:16" ht="15" x14ac:dyDescent="0.2">
      <c r="A223" s="161"/>
      <c r="B223" s="171"/>
      <c r="C223" s="171"/>
      <c r="D223" s="160"/>
      <c r="E223" s="172"/>
      <c r="F223" s="172"/>
      <c r="G223" s="172"/>
      <c r="H223" s="159"/>
      <c r="I223" s="172"/>
      <c r="J223" s="210"/>
      <c r="K223" s="171"/>
      <c r="L223" s="166"/>
      <c r="M223" s="541"/>
    </row>
    <row r="224" spans="1:16" ht="15" x14ac:dyDescent="0.2">
      <c r="A224" s="161"/>
      <c r="B224" s="171" t="s">
        <v>395</v>
      </c>
      <c r="C224" s="171"/>
      <c r="D224" s="160"/>
      <c r="E224" s="172"/>
      <c r="F224" s="172"/>
      <c r="G224" s="172"/>
      <c r="H224" s="159"/>
      <c r="I224" s="172"/>
      <c r="J224" s="210"/>
      <c r="K224" s="171"/>
      <c r="L224" s="166"/>
      <c r="M224" s="541"/>
    </row>
    <row r="225" spans="1:13" ht="15" x14ac:dyDescent="0.2">
      <c r="A225" s="161"/>
      <c r="B225" s="171" t="s">
        <v>382</v>
      </c>
      <c r="C225" s="171"/>
      <c r="D225" s="160"/>
      <c r="E225" s="172" t="s">
        <v>10</v>
      </c>
      <c r="F225" s="172" t="s">
        <v>11</v>
      </c>
      <c r="G225" s="172"/>
      <c r="H225" s="159"/>
      <c r="I225" s="172"/>
      <c r="J225" s="210"/>
      <c r="K225" s="171"/>
      <c r="L225" s="166"/>
      <c r="M225" s="541"/>
    </row>
    <row r="226" spans="1:13" ht="15" x14ac:dyDescent="0.2">
      <c r="A226" s="161"/>
      <c r="B226" s="171"/>
      <c r="C226" s="171"/>
      <c r="D226" s="160"/>
      <c r="E226" s="172">
        <v>1</v>
      </c>
      <c r="F226" s="172" t="s">
        <v>142</v>
      </c>
      <c r="G226" s="172"/>
      <c r="H226" s="159"/>
      <c r="I226" s="172"/>
      <c r="J226" s="212">
        <f>E226*'Rate Classifications'!F35</f>
        <v>36</v>
      </c>
      <c r="K226" s="171"/>
      <c r="L226" s="166"/>
      <c r="M226" s="541"/>
    </row>
    <row r="227" spans="1:13" ht="15" x14ac:dyDescent="0.2">
      <c r="A227" s="161"/>
      <c r="B227" s="171"/>
      <c r="C227" s="171"/>
      <c r="D227" s="160"/>
      <c r="E227" s="172"/>
      <c r="F227" s="172"/>
      <c r="G227" s="172"/>
      <c r="H227" s="159"/>
      <c r="I227" s="172"/>
      <c r="J227" s="210"/>
      <c r="K227" s="171"/>
      <c r="L227" s="166"/>
      <c r="M227" s="541"/>
    </row>
    <row r="228" spans="1:13" ht="15" x14ac:dyDescent="0.2">
      <c r="A228" s="161"/>
      <c r="B228" s="171" t="s">
        <v>383</v>
      </c>
      <c r="C228" s="171"/>
      <c r="D228" s="160"/>
      <c r="E228" s="172" t="s">
        <v>13</v>
      </c>
      <c r="F228" s="172" t="s">
        <v>14</v>
      </c>
      <c r="G228" s="172" t="s">
        <v>15</v>
      </c>
      <c r="H228" s="159"/>
      <c r="I228" s="172"/>
      <c r="J228" s="210"/>
      <c r="K228" s="171"/>
      <c r="L228" s="166"/>
      <c r="M228" s="541"/>
    </row>
    <row r="229" spans="1:13" ht="15" x14ac:dyDescent="0.2">
      <c r="A229" s="161"/>
      <c r="B229" s="171"/>
      <c r="C229" s="171" t="s">
        <v>12</v>
      </c>
      <c r="D229" s="160"/>
      <c r="E229" s="172">
        <v>1</v>
      </c>
      <c r="F229" s="172" t="s">
        <v>142</v>
      </c>
      <c r="G229" s="172">
        <v>1</v>
      </c>
      <c r="H229" s="159"/>
      <c r="I229" s="172"/>
      <c r="J229" s="391">
        <f>E229*'Rate Classifications'!F36*G229</f>
        <v>90</v>
      </c>
      <c r="K229" s="171"/>
      <c r="L229" s="166"/>
      <c r="M229" s="541"/>
    </row>
    <row r="230" spans="1:13" ht="15" x14ac:dyDescent="0.2">
      <c r="A230" s="161"/>
      <c r="B230" s="171"/>
      <c r="C230" s="171"/>
      <c r="D230" s="160"/>
      <c r="E230" s="172"/>
      <c r="F230" s="172"/>
      <c r="G230" s="172"/>
      <c r="H230" s="159"/>
      <c r="I230" s="172"/>
      <c r="J230" s="210"/>
      <c r="K230" s="171"/>
      <c r="L230" s="166"/>
      <c r="M230" s="541"/>
    </row>
    <row r="231" spans="1:13" ht="15" x14ac:dyDescent="0.2">
      <c r="A231" s="161"/>
      <c r="B231" s="171"/>
      <c r="C231" s="171"/>
      <c r="D231" s="160"/>
      <c r="E231" s="172"/>
      <c r="F231" s="172"/>
      <c r="G231" s="172"/>
      <c r="H231" s="159"/>
      <c r="I231" s="172" t="s">
        <v>5</v>
      </c>
      <c r="J231" s="212">
        <f>J226+J229</f>
        <v>126</v>
      </c>
      <c r="K231" s="171" t="s">
        <v>8</v>
      </c>
      <c r="L231" s="166"/>
      <c r="M231" s="541"/>
    </row>
    <row r="232" spans="1:13" ht="15" x14ac:dyDescent="0.2">
      <c r="A232" s="161"/>
      <c r="B232" s="171"/>
      <c r="C232" s="171"/>
      <c r="D232" s="160"/>
      <c r="E232" s="172"/>
      <c r="F232" s="172"/>
      <c r="G232" s="172"/>
      <c r="H232" s="159"/>
      <c r="I232" s="172"/>
      <c r="J232" s="210"/>
      <c r="K232" s="171"/>
      <c r="L232" s="166"/>
      <c r="M232" s="541"/>
    </row>
    <row r="233" spans="1:13" ht="15" x14ac:dyDescent="0.2">
      <c r="A233" s="161"/>
      <c r="B233" s="171" t="s">
        <v>405</v>
      </c>
      <c r="C233" s="171"/>
      <c r="D233" s="160"/>
      <c r="E233" s="172" t="s">
        <v>19</v>
      </c>
      <c r="F233" s="172" t="s">
        <v>20</v>
      </c>
      <c r="G233" s="172"/>
      <c r="H233" s="159"/>
      <c r="I233" s="172"/>
      <c r="J233" s="210"/>
      <c r="K233" s="171"/>
      <c r="L233" s="166"/>
      <c r="M233" s="541"/>
    </row>
    <row r="234" spans="1:13" ht="15" x14ac:dyDescent="0.2">
      <c r="A234" s="161"/>
      <c r="B234" s="171"/>
      <c r="C234" s="171" t="s">
        <v>768</v>
      </c>
      <c r="D234" s="160"/>
      <c r="E234" s="481">
        <v>70</v>
      </c>
      <c r="F234" s="172">
        <v>10</v>
      </c>
      <c r="G234" s="172"/>
      <c r="H234" s="159"/>
      <c r="I234" s="172"/>
      <c r="J234" s="212">
        <f>E234*F234</f>
        <v>700</v>
      </c>
      <c r="K234" s="171"/>
      <c r="L234" s="166"/>
      <c r="M234" s="541"/>
    </row>
    <row r="235" spans="1:13" ht="15" x14ac:dyDescent="0.2">
      <c r="A235" s="161"/>
      <c r="B235" s="171"/>
      <c r="C235" s="171"/>
      <c r="D235" s="172"/>
      <c r="E235" s="172"/>
      <c r="F235" s="172"/>
      <c r="G235" s="172"/>
      <c r="H235" s="159"/>
      <c r="I235" s="172"/>
      <c r="J235" s="210"/>
      <c r="K235" s="171"/>
      <c r="L235" s="166"/>
      <c r="M235" s="541"/>
    </row>
    <row r="236" spans="1:13" ht="15.75" x14ac:dyDescent="0.25">
      <c r="A236" s="161"/>
      <c r="B236" s="171"/>
      <c r="C236" s="171"/>
      <c r="D236" s="172"/>
      <c r="E236" s="172"/>
      <c r="F236" s="172"/>
      <c r="G236" s="172"/>
      <c r="H236" s="159"/>
      <c r="I236" s="218" t="s">
        <v>14</v>
      </c>
      <c r="J236" s="428">
        <f>(J221+J222+J231+J234)/10</f>
        <v>82.6</v>
      </c>
      <c r="K236" s="171" t="s">
        <v>35</v>
      </c>
      <c r="L236" s="166"/>
      <c r="M236" s="541"/>
    </row>
    <row r="237" spans="1:13" ht="15.75" x14ac:dyDescent="0.25">
      <c r="A237" s="167" t="s">
        <v>430</v>
      </c>
      <c r="B237" s="168"/>
      <c r="C237" s="168"/>
      <c r="D237" s="168"/>
      <c r="E237" s="168"/>
      <c r="F237" s="169"/>
      <c r="G237" s="196"/>
      <c r="H237" s="196"/>
      <c r="I237" s="196"/>
      <c r="J237" s="196"/>
      <c r="K237" s="196"/>
      <c r="L237" s="166"/>
      <c r="M237" s="541"/>
    </row>
    <row r="238" spans="1:13" ht="15" x14ac:dyDescent="0.2">
      <c r="A238" s="161"/>
      <c r="B238" s="171"/>
      <c r="C238" s="171"/>
      <c r="D238" s="172"/>
      <c r="E238" s="172"/>
      <c r="F238" s="172"/>
      <c r="G238" s="172"/>
      <c r="H238" s="159"/>
      <c r="I238" s="171"/>
      <c r="J238" s="172"/>
      <c r="K238" s="171"/>
      <c r="L238" s="166"/>
      <c r="M238" s="541"/>
    </row>
    <row r="239" spans="1:13" ht="15" x14ac:dyDescent="0.2">
      <c r="A239" s="161"/>
      <c r="B239" s="171" t="s">
        <v>377</v>
      </c>
      <c r="C239" s="171"/>
      <c r="D239" s="172"/>
      <c r="E239" s="172"/>
      <c r="F239" s="172"/>
      <c r="G239" s="172"/>
      <c r="H239" s="159"/>
      <c r="I239" s="171"/>
      <c r="J239" s="172"/>
      <c r="K239" s="171"/>
      <c r="L239" s="166"/>
      <c r="M239" s="541"/>
    </row>
    <row r="240" spans="1:13" ht="15" x14ac:dyDescent="0.2">
      <c r="A240" s="161"/>
      <c r="B240" s="171" t="s">
        <v>381</v>
      </c>
      <c r="C240" s="171"/>
      <c r="D240" s="172" t="s">
        <v>409</v>
      </c>
      <c r="E240" s="172"/>
      <c r="F240" s="172"/>
      <c r="G240" s="172"/>
      <c r="H240" s="159"/>
      <c r="I240" s="171"/>
      <c r="J240" s="172"/>
      <c r="K240" s="171"/>
      <c r="L240" s="166"/>
      <c r="M240" s="541"/>
    </row>
    <row r="241" spans="1:13" ht="15" x14ac:dyDescent="0.2">
      <c r="A241" s="161"/>
      <c r="B241" s="171"/>
      <c r="C241" s="171" t="s">
        <v>2</v>
      </c>
      <c r="D241" s="160"/>
      <c r="E241" s="172">
        <v>8</v>
      </c>
      <c r="F241" s="172">
        <v>1</v>
      </c>
      <c r="G241" s="172"/>
      <c r="H241" s="159"/>
      <c r="I241" s="171"/>
      <c r="J241" s="212">
        <f>'Rate Classifications'!$L$32*E241*F241</f>
        <v>0</v>
      </c>
      <c r="K241" s="171"/>
      <c r="L241" s="166"/>
      <c r="M241" s="541"/>
    </row>
    <row r="242" spans="1:13" ht="15" x14ac:dyDescent="0.2">
      <c r="A242" s="161"/>
      <c r="B242" s="171"/>
      <c r="C242" s="171" t="s">
        <v>2</v>
      </c>
      <c r="D242" s="160"/>
      <c r="E242" s="172">
        <v>2</v>
      </c>
      <c r="F242" s="172">
        <v>1.5</v>
      </c>
      <c r="G242" s="172"/>
      <c r="H242" s="159"/>
      <c r="I242" s="171"/>
      <c r="J242" s="391">
        <f>'Rate Classifications'!$L$32*E242*F242</f>
        <v>0</v>
      </c>
      <c r="K242" s="171"/>
      <c r="L242" s="166"/>
      <c r="M242" s="541"/>
    </row>
    <row r="243" spans="1:13" ht="15" x14ac:dyDescent="0.2">
      <c r="A243" s="161"/>
      <c r="B243" s="171"/>
      <c r="C243" s="171"/>
      <c r="D243" s="160"/>
      <c r="E243" s="172"/>
      <c r="F243" s="172"/>
      <c r="G243" s="172"/>
      <c r="H243" s="159"/>
      <c r="I243" s="172" t="s">
        <v>57</v>
      </c>
      <c r="J243" s="212">
        <f>SUM(J241:J242)</f>
        <v>0</v>
      </c>
      <c r="K243" s="171"/>
      <c r="L243" s="166"/>
      <c r="M243" s="541"/>
    </row>
    <row r="244" spans="1:13" ht="15" x14ac:dyDescent="0.2">
      <c r="A244" s="161"/>
      <c r="B244" s="171" t="s">
        <v>378</v>
      </c>
      <c r="C244" s="171"/>
      <c r="D244" s="160"/>
      <c r="E244" s="172"/>
      <c r="F244" s="172"/>
      <c r="G244" s="172"/>
      <c r="H244" s="159"/>
      <c r="I244" s="172"/>
      <c r="J244" s="210"/>
      <c r="K244" s="171"/>
      <c r="L244" s="166"/>
      <c r="M244" s="541"/>
    </row>
    <row r="245" spans="1:13" ht="15" x14ac:dyDescent="0.2">
      <c r="A245" s="161"/>
      <c r="B245" s="171" t="s">
        <v>382</v>
      </c>
      <c r="C245" s="171"/>
      <c r="D245" s="160"/>
      <c r="E245" s="172" t="s">
        <v>10</v>
      </c>
      <c r="F245" s="172" t="s">
        <v>11</v>
      </c>
      <c r="G245" s="172"/>
      <c r="H245" s="159"/>
      <c r="I245" s="172"/>
      <c r="J245" s="210"/>
      <c r="K245" s="171"/>
      <c r="L245" s="166"/>
      <c r="M245" s="541"/>
    </row>
    <row r="246" spans="1:13" ht="15" x14ac:dyDescent="0.2">
      <c r="A246" s="161"/>
      <c r="B246" s="171"/>
      <c r="C246" s="171"/>
      <c r="D246" s="160"/>
      <c r="E246" s="172">
        <v>1</v>
      </c>
      <c r="F246" s="172" t="s">
        <v>142</v>
      </c>
      <c r="G246" s="172"/>
      <c r="H246" s="159"/>
      <c r="I246" s="172"/>
      <c r="J246" s="212">
        <f>E246*'Rate Classifications'!F35</f>
        <v>36</v>
      </c>
      <c r="K246" s="171"/>
      <c r="L246" s="166"/>
      <c r="M246" s="541"/>
    </row>
    <row r="247" spans="1:13" ht="15" x14ac:dyDescent="0.2">
      <c r="A247" s="161"/>
      <c r="B247" s="171"/>
      <c r="C247" s="171"/>
      <c r="D247" s="160"/>
      <c r="E247" s="172"/>
      <c r="F247" s="172"/>
      <c r="G247" s="172"/>
      <c r="H247" s="159"/>
      <c r="I247" s="172"/>
      <c r="J247" s="212"/>
      <c r="K247" s="171"/>
      <c r="L247" s="166"/>
      <c r="M247" s="541"/>
    </row>
    <row r="248" spans="1:13" ht="15" x14ac:dyDescent="0.2">
      <c r="A248" s="161"/>
      <c r="B248" s="171" t="s">
        <v>379</v>
      </c>
      <c r="C248" s="171"/>
      <c r="D248" s="160"/>
      <c r="E248" s="172"/>
      <c r="F248" s="172"/>
      <c r="G248" s="172"/>
      <c r="H248" s="159"/>
      <c r="I248" s="172"/>
      <c r="J248" s="210"/>
      <c r="K248" s="171"/>
      <c r="L248" s="166"/>
      <c r="M248" s="541"/>
    </row>
    <row r="249" spans="1:13" ht="15" x14ac:dyDescent="0.2">
      <c r="A249" s="161"/>
      <c r="B249" s="171" t="s">
        <v>410</v>
      </c>
      <c r="C249" s="171"/>
      <c r="D249" s="160"/>
      <c r="E249" s="172" t="s">
        <v>16</v>
      </c>
      <c r="F249" s="172" t="s">
        <v>55</v>
      </c>
      <c r="G249" s="172" t="s">
        <v>18</v>
      </c>
      <c r="H249" s="159"/>
      <c r="I249" s="172"/>
      <c r="J249" s="210"/>
      <c r="K249" s="171"/>
      <c r="L249" s="166"/>
      <c r="M249" s="541"/>
    </row>
    <row r="250" spans="1:13" ht="15" x14ac:dyDescent="0.2">
      <c r="A250" s="161"/>
      <c r="B250" s="171"/>
      <c r="C250" s="171"/>
      <c r="D250" s="160"/>
      <c r="E250" s="475">
        <v>20</v>
      </c>
      <c r="F250" s="173">
        <f>'Rate Classifications'!F41</f>
        <v>4</v>
      </c>
      <c r="G250" s="172">
        <v>1</v>
      </c>
      <c r="H250" s="159"/>
      <c r="I250" s="172"/>
      <c r="J250" s="212">
        <f>E250*F250*G250</f>
        <v>80</v>
      </c>
      <c r="K250" s="171"/>
      <c r="L250" s="166"/>
      <c r="M250" s="541"/>
    </row>
    <row r="251" spans="1:13" ht="15.75" x14ac:dyDescent="0.25">
      <c r="A251" s="161"/>
      <c r="B251" s="171"/>
      <c r="C251" s="171"/>
      <c r="D251" s="172"/>
      <c r="E251" s="172"/>
      <c r="F251" s="172"/>
      <c r="G251" s="172"/>
      <c r="H251" s="159"/>
      <c r="I251" s="218" t="s">
        <v>14</v>
      </c>
      <c r="J251" s="214">
        <f>(J250+J246+J243)/10</f>
        <v>11.6</v>
      </c>
      <c r="K251" s="171" t="s">
        <v>35</v>
      </c>
      <c r="L251" s="166"/>
      <c r="M251" s="541"/>
    </row>
    <row r="252" spans="1:13" ht="15.75" x14ac:dyDescent="0.25">
      <c r="A252" s="161"/>
      <c r="B252" s="171"/>
      <c r="C252" s="171"/>
      <c r="D252" s="172"/>
      <c r="E252" s="172"/>
      <c r="F252" s="172"/>
      <c r="G252" s="172"/>
      <c r="H252" s="159"/>
      <c r="I252" s="221"/>
      <c r="J252" s="219"/>
      <c r="K252" s="171"/>
      <c r="L252" s="166"/>
      <c r="M252" s="541"/>
    </row>
    <row r="253" spans="1:13" ht="15.75" x14ac:dyDescent="0.25">
      <c r="A253" s="161"/>
      <c r="B253" s="171"/>
      <c r="C253" s="171"/>
      <c r="D253" s="172"/>
      <c r="E253" s="172"/>
      <c r="F253" s="172"/>
      <c r="G253" s="172"/>
      <c r="H253" s="159"/>
      <c r="I253" s="221"/>
      <c r="J253" s="219"/>
      <c r="K253" s="171"/>
      <c r="L253" s="166"/>
      <c r="M253" s="541"/>
    </row>
    <row r="254" spans="1:13" ht="15" x14ac:dyDescent="0.2">
      <c r="A254" s="161"/>
      <c r="B254" s="171"/>
      <c r="C254" s="171"/>
      <c r="D254" s="171"/>
      <c r="E254" s="171"/>
      <c r="F254" s="171"/>
      <c r="G254" s="171"/>
      <c r="H254" s="159"/>
      <c r="I254" s="172"/>
      <c r="J254" s="210"/>
      <c r="K254" s="171"/>
      <c r="L254" s="166"/>
      <c r="M254" s="541"/>
    </row>
    <row r="255" spans="1:13" ht="15.75" x14ac:dyDescent="0.25">
      <c r="A255" s="167" t="s">
        <v>429</v>
      </c>
      <c r="B255" s="168"/>
      <c r="C255" s="168"/>
      <c r="D255" s="168"/>
      <c r="E255" s="168"/>
      <c r="F255" s="169"/>
      <c r="G255" s="196"/>
      <c r="H255" s="196"/>
      <c r="I255" s="221"/>
      <c r="J255" s="217"/>
      <c r="K255" s="196"/>
      <c r="L255" s="166"/>
      <c r="M255" s="541"/>
    </row>
    <row r="256" spans="1:13" ht="15" x14ac:dyDescent="0.2">
      <c r="A256" s="161"/>
      <c r="B256" s="171"/>
      <c r="C256" s="171"/>
      <c r="D256" s="172"/>
      <c r="E256" s="172"/>
      <c r="F256" s="172"/>
      <c r="G256" s="172"/>
      <c r="H256" s="171"/>
      <c r="I256" s="172"/>
      <c r="J256" s="210"/>
      <c r="K256" s="171"/>
      <c r="L256" s="166"/>
      <c r="M256" s="541"/>
    </row>
    <row r="257" spans="1:13" ht="15" x14ac:dyDescent="0.2">
      <c r="A257" s="161"/>
      <c r="B257" s="171" t="s">
        <v>411</v>
      </c>
      <c r="C257" s="171"/>
      <c r="D257" s="160"/>
      <c r="E257" s="172" t="s">
        <v>106</v>
      </c>
      <c r="F257" s="172" t="s">
        <v>17</v>
      </c>
      <c r="G257" s="172" t="s">
        <v>18</v>
      </c>
      <c r="H257" s="171"/>
      <c r="I257" s="172"/>
      <c r="J257" s="210"/>
      <c r="K257" s="171"/>
      <c r="L257" s="166"/>
      <c r="M257" s="541"/>
    </row>
    <row r="258" spans="1:13" ht="15" x14ac:dyDescent="0.2">
      <c r="A258" s="161"/>
      <c r="B258" s="171"/>
      <c r="C258" s="171"/>
      <c r="D258" s="160"/>
      <c r="E258" s="475">
        <v>140</v>
      </c>
      <c r="F258" s="172" t="s">
        <v>142</v>
      </c>
      <c r="G258" s="482">
        <v>0</v>
      </c>
      <c r="H258" s="395" t="s">
        <v>628</v>
      </c>
      <c r="I258" s="172" t="s">
        <v>5</v>
      </c>
      <c r="J258" s="212">
        <f>E258*G258*'Rate Classifications'!F38</f>
        <v>0</v>
      </c>
      <c r="K258" s="171"/>
      <c r="L258" s="166"/>
      <c r="M258" s="541"/>
    </row>
    <row r="259" spans="1:13" ht="15" x14ac:dyDescent="0.2">
      <c r="A259" s="161"/>
      <c r="B259" s="171"/>
      <c r="C259" s="171"/>
      <c r="D259" s="160"/>
      <c r="E259" s="172"/>
      <c r="F259" s="172"/>
      <c r="G259" s="172"/>
      <c r="H259" s="159"/>
      <c r="I259" s="172"/>
      <c r="J259" s="210"/>
      <c r="K259" s="171"/>
      <c r="L259" s="166"/>
      <c r="M259" s="541"/>
    </row>
    <row r="260" spans="1:13" ht="15" x14ac:dyDescent="0.2">
      <c r="A260" s="161"/>
      <c r="B260" s="171" t="s">
        <v>412</v>
      </c>
      <c r="C260" s="171"/>
      <c r="D260" s="194"/>
      <c r="E260" s="182"/>
      <c r="F260" s="172"/>
      <c r="G260" s="172" t="s">
        <v>83</v>
      </c>
      <c r="H260" s="159"/>
      <c r="I260" s="172"/>
      <c r="J260" s="210"/>
      <c r="K260" s="171"/>
      <c r="L260" s="166"/>
      <c r="M260" s="541"/>
    </row>
    <row r="261" spans="1:13" ht="15" x14ac:dyDescent="0.2">
      <c r="A261" s="161"/>
      <c r="B261" s="171"/>
      <c r="C261" s="171" t="s">
        <v>111</v>
      </c>
      <c r="D261" s="160"/>
      <c r="E261" s="172"/>
      <c r="F261" s="172"/>
      <c r="G261" s="172"/>
      <c r="H261" s="159"/>
      <c r="I261" s="172"/>
      <c r="J261" s="210"/>
      <c r="K261" s="171"/>
      <c r="L261" s="166"/>
      <c r="M261" s="541"/>
    </row>
    <row r="262" spans="1:13" ht="15" x14ac:dyDescent="0.2">
      <c r="A262" s="161"/>
      <c r="B262" s="159"/>
      <c r="C262" s="166" t="s">
        <v>6</v>
      </c>
      <c r="D262" s="160"/>
      <c r="E262" s="172"/>
      <c r="F262" s="172"/>
      <c r="G262" s="482">
        <v>0</v>
      </c>
      <c r="H262" s="159"/>
      <c r="I262" s="172"/>
      <c r="J262" s="212">
        <f>'Rate Classifications'!J32*G262</f>
        <v>0</v>
      </c>
      <c r="K262" s="171"/>
      <c r="L262" s="166"/>
      <c r="M262" s="541"/>
    </row>
    <row r="263" spans="1:13" ht="15" x14ac:dyDescent="0.2">
      <c r="A263" s="161"/>
      <c r="B263" s="159"/>
      <c r="C263" s="166" t="s">
        <v>7</v>
      </c>
      <c r="D263" s="160"/>
      <c r="E263" s="172"/>
      <c r="F263" s="172"/>
      <c r="G263" s="482">
        <v>0</v>
      </c>
      <c r="H263" s="395" t="s">
        <v>628</v>
      </c>
      <c r="I263" s="172"/>
      <c r="J263" s="212">
        <f>'Rate Classifications'!L32*G263</f>
        <v>0</v>
      </c>
      <c r="K263" s="171"/>
      <c r="L263" s="166"/>
      <c r="M263" s="541"/>
    </row>
    <row r="264" spans="1:13" ht="15.75" x14ac:dyDescent="0.25">
      <c r="A264" s="161"/>
      <c r="B264" s="171"/>
      <c r="C264" s="394" t="s">
        <v>630</v>
      </c>
      <c r="D264" s="172"/>
      <c r="E264" s="172"/>
      <c r="F264" s="172"/>
      <c r="G264" s="172"/>
      <c r="H264" s="159"/>
      <c r="I264" s="223" t="s">
        <v>14</v>
      </c>
      <c r="J264" s="214">
        <f>SUM(J262:J263)</f>
        <v>0</v>
      </c>
      <c r="K264" s="171" t="s">
        <v>189</v>
      </c>
      <c r="L264" s="166"/>
      <c r="M264" s="541"/>
    </row>
    <row r="265" spans="1:13" ht="15.75" x14ac:dyDescent="0.25">
      <c r="A265" s="161"/>
      <c r="B265" s="171"/>
      <c r="C265" s="171"/>
      <c r="D265" s="172"/>
      <c r="E265" s="172"/>
      <c r="F265" s="172"/>
      <c r="G265" s="172"/>
      <c r="H265" s="159"/>
      <c r="I265" s="221"/>
      <c r="J265" s="219"/>
      <c r="K265" s="171"/>
      <c r="L265" s="166"/>
      <c r="M265" s="541"/>
    </row>
    <row r="266" spans="1:13" ht="15.75" x14ac:dyDescent="0.25">
      <c r="A266" s="161"/>
      <c r="B266" s="171"/>
      <c r="C266" s="171"/>
      <c r="D266" s="172"/>
      <c r="E266" s="172"/>
      <c r="F266" s="172"/>
      <c r="G266" s="172"/>
      <c r="H266" s="159"/>
      <c r="I266" s="221"/>
      <c r="J266" s="219"/>
      <c r="K266" s="171"/>
      <c r="L266" s="166"/>
      <c r="M266" s="541"/>
    </row>
    <row r="267" spans="1:13" ht="15" x14ac:dyDescent="0.2">
      <c r="A267" s="161"/>
      <c r="B267" s="171"/>
      <c r="C267" s="171"/>
      <c r="D267" s="171"/>
      <c r="E267" s="171"/>
      <c r="F267" s="171"/>
      <c r="G267" s="171"/>
      <c r="H267" s="159"/>
      <c r="I267" s="172"/>
      <c r="J267" s="210"/>
      <c r="K267" s="171"/>
      <c r="L267" s="166"/>
      <c r="M267" s="541"/>
    </row>
    <row r="268" spans="1:13" ht="15.75" x14ac:dyDescent="0.25">
      <c r="A268" s="167" t="s">
        <v>428</v>
      </c>
      <c r="B268" s="168"/>
      <c r="C268" s="168"/>
      <c r="D268" s="168"/>
      <c r="E268" s="168"/>
      <c r="F268" s="169"/>
      <c r="G268" s="196"/>
      <c r="H268" s="196"/>
      <c r="I268" s="221"/>
      <c r="J268" s="217"/>
      <c r="K268" s="196"/>
      <c r="L268" s="166"/>
      <c r="M268" s="541"/>
    </row>
    <row r="269" spans="1:13" ht="15" x14ac:dyDescent="0.2">
      <c r="A269" s="161"/>
      <c r="B269" s="171"/>
      <c r="C269" s="171"/>
      <c r="D269" s="172"/>
      <c r="E269" s="172"/>
      <c r="F269" s="172"/>
      <c r="G269" s="172"/>
      <c r="H269" s="159"/>
      <c r="I269" s="172"/>
      <c r="J269" s="210"/>
      <c r="K269" s="171"/>
      <c r="L269" s="166"/>
      <c r="M269" s="541"/>
    </row>
    <row r="270" spans="1:13" ht="15" x14ac:dyDescent="0.2">
      <c r="A270" s="161"/>
      <c r="B270" s="171" t="s">
        <v>377</v>
      </c>
      <c r="C270" s="171"/>
      <c r="D270" s="172"/>
      <c r="E270" s="172"/>
      <c r="F270" s="172"/>
      <c r="G270" s="172"/>
      <c r="H270" s="159"/>
      <c r="I270" s="172"/>
      <c r="J270" s="212">
        <f>($J$10+$J$11)*2</f>
        <v>0</v>
      </c>
      <c r="K270" s="171"/>
      <c r="L270" s="166"/>
      <c r="M270" s="541"/>
    </row>
    <row r="271" spans="1:13" ht="15" x14ac:dyDescent="0.2">
      <c r="A271" s="161"/>
      <c r="B271" s="171" t="s">
        <v>378</v>
      </c>
      <c r="C271" s="171"/>
      <c r="D271" s="172"/>
      <c r="E271" s="172"/>
      <c r="F271" s="172"/>
      <c r="G271" s="172"/>
      <c r="H271" s="159"/>
      <c r="I271" s="172"/>
      <c r="J271" s="212">
        <f>$J$22</f>
        <v>252</v>
      </c>
      <c r="K271" s="171"/>
      <c r="L271" s="166"/>
      <c r="M271" s="541"/>
    </row>
    <row r="272" spans="1:13" ht="15" x14ac:dyDescent="0.2">
      <c r="A272" s="161"/>
      <c r="B272" s="429" t="s">
        <v>627</v>
      </c>
      <c r="C272" s="171"/>
      <c r="D272" s="172"/>
      <c r="E272" s="172"/>
      <c r="F272" s="172"/>
      <c r="G272" s="172"/>
      <c r="H272" s="159"/>
      <c r="I272" s="172"/>
      <c r="J272" s="212">
        <f>$J$26</f>
        <v>16.200000000000003</v>
      </c>
      <c r="K272" s="171"/>
      <c r="L272" s="166"/>
      <c r="M272" s="541"/>
    </row>
    <row r="273" spans="1:13" ht="15.75" x14ac:dyDescent="0.25">
      <c r="A273" s="161"/>
      <c r="B273" s="171"/>
      <c r="C273" s="171"/>
      <c r="D273" s="172"/>
      <c r="E273" s="172"/>
      <c r="F273" s="172"/>
      <c r="G273" s="172"/>
      <c r="H273" s="159"/>
      <c r="I273" s="218" t="s">
        <v>14</v>
      </c>
      <c r="J273" s="214">
        <f>SUM(J270:J272)/10</f>
        <v>26.82</v>
      </c>
      <c r="K273" s="171" t="s">
        <v>35</v>
      </c>
      <c r="L273" s="166"/>
      <c r="M273" s="541"/>
    </row>
    <row r="274" spans="1:13" ht="15.75" x14ac:dyDescent="0.25">
      <c r="A274" s="161"/>
      <c r="B274" s="171"/>
      <c r="C274" s="171"/>
      <c r="D274" s="172"/>
      <c r="E274" s="172"/>
      <c r="F274" s="172"/>
      <c r="G274" s="172"/>
      <c r="H274" s="159"/>
      <c r="I274" s="221"/>
      <c r="J274" s="219"/>
      <c r="K274" s="171"/>
      <c r="L274" s="166"/>
      <c r="M274" s="541"/>
    </row>
    <row r="275" spans="1:13" ht="15.75" x14ac:dyDescent="0.25">
      <c r="A275" s="161"/>
      <c r="B275" s="171"/>
      <c r="C275" s="171"/>
      <c r="D275" s="172"/>
      <c r="E275" s="172"/>
      <c r="F275" s="172"/>
      <c r="G275" s="172"/>
      <c r="H275" s="159"/>
      <c r="I275" s="221"/>
      <c r="J275" s="219"/>
      <c r="K275" s="171"/>
      <c r="L275" s="166"/>
      <c r="M275" s="541"/>
    </row>
    <row r="276" spans="1:13" ht="15" x14ac:dyDescent="0.2">
      <c r="A276" s="161"/>
      <c r="B276" s="171"/>
      <c r="C276" s="171"/>
      <c r="D276" s="171"/>
      <c r="E276" s="171"/>
      <c r="F276" s="171"/>
      <c r="G276" s="171"/>
      <c r="H276" s="159"/>
      <c r="I276" s="172"/>
      <c r="J276" s="210"/>
      <c r="K276" s="171"/>
      <c r="L276" s="166"/>
      <c r="M276" s="541"/>
    </row>
    <row r="277" spans="1:13" ht="15.75" x14ac:dyDescent="0.25">
      <c r="A277" s="167" t="s">
        <v>427</v>
      </c>
      <c r="B277" s="168"/>
      <c r="C277" s="168"/>
      <c r="D277" s="168"/>
      <c r="E277" s="168"/>
      <c r="F277" s="169"/>
      <c r="G277" s="196"/>
      <c r="H277" s="196"/>
      <c r="I277" s="221"/>
      <c r="J277" s="217"/>
      <c r="K277" s="196"/>
      <c r="L277" s="166"/>
      <c r="M277" s="541"/>
    </row>
    <row r="278" spans="1:13" ht="15" x14ac:dyDescent="0.2">
      <c r="A278" s="161"/>
      <c r="B278" s="171"/>
      <c r="C278" s="171"/>
      <c r="D278" s="172"/>
      <c r="E278" s="172"/>
      <c r="F278" s="172"/>
      <c r="G278" s="172"/>
      <c r="H278" s="159"/>
      <c r="I278" s="172"/>
      <c r="J278" s="210"/>
      <c r="K278" s="171"/>
      <c r="L278" s="166"/>
      <c r="M278" s="541"/>
    </row>
    <row r="279" spans="1:13" ht="15" x14ac:dyDescent="0.2">
      <c r="A279" s="161"/>
      <c r="B279" s="171" t="s">
        <v>1</v>
      </c>
      <c r="C279" s="171"/>
      <c r="D279" s="172"/>
      <c r="E279" s="172"/>
      <c r="F279" s="172"/>
      <c r="G279" s="172"/>
      <c r="H279" s="159"/>
      <c r="I279" s="172"/>
      <c r="J279" s="212">
        <f>($J$10+$J$11)*2</f>
        <v>0</v>
      </c>
      <c r="K279" s="171"/>
      <c r="L279" s="166"/>
      <c r="M279" s="541"/>
    </row>
    <row r="280" spans="1:13" ht="15" x14ac:dyDescent="0.2">
      <c r="A280" s="161"/>
      <c r="B280" s="171" t="s">
        <v>9</v>
      </c>
      <c r="C280" s="171"/>
      <c r="D280" s="172"/>
      <c r="E280" s="172"/>
      <c r="F280" s="172"/>
      <c r="G280" s="172"/>
      <c r="H280" s="159"/>
      <c r="I280" s="172"/>
      <c r="J280" s="212">
        <f>$J$22</f>
        <v>252</v>
      </c>
      <c r="K280" s="171"/>
      <c r="L280" s="166"/>
      <c r="M280" s="541"/>
    </row>
    <row r="281" spans="1:13" ht="15" x14ac:dyDescent="0.2">
      <c r="A281" s="161"/>
      <c r="B281" s="429" t="s">
        <v>627</v>
      </c>
      <c r="C281" s="171"/>
      <c r="D281" s="172"/>
      <c r="E281" s="172"/>
      <c r="F281" s="172"/>
      <c r="G281" s="172"/>
      <c r="H281" s="159"/>
      <c r="I281" s="172"/>
      <c r="J281" s="212">
        <f>$J$26</f>
        <v>16.200000000000003</v>
      </c>
      <c r="K281" s="171"/>
      <c r="L281" s="166"/>
      <c r="M281" s="541"/>
    </row>
    <row r="282" spans="1:13" ht="15.75" x14ac:dyDescent="0.25">
      <c r="A282" s="161"/>
      <c r="B282" s="171"/>
      <c r="C282" s="171"/>
      <c r="D282" s="172"/>
      <c r="E282" s="183"/>
      <c r="F282" s="172"/>
      <c r="G282" s="172"/>
      <c r="H282" s="159"/>
      <c r="I282" s="218" t="s">
        <v>14</v>
      </c>
      <c r="J282" s="214">
        <f>(J279+J280+J281)/10</f>
        <v>26.82</v>
      </c>
      <c r="K282" s="171" t="s">
        <v>35</v>
      </c>
      <c r="L282" s="166"/>
      <c r="M282" s="541"/>
    </row>
    <row r="283" spans="1:13" ht="15" x14ac:dyDescent="0.2">
      <c r="A283" s="161"/>
      <c r="B283" s="171"/>
      <c r="C283" s="171"/>
      <c r="D283" s="171"/>
      <c r="E283" s="171"/>
      <c r="F283" s="171"/>
      <c r="G283" s="171"/>
      <c r="H283" s="159"/>
      <c r="I283" s="171"/>
      <c r="J283" s="171"/>
      <c r="K283" s="171"/>
      <c r="L283" s="166"/>
      <c r="M283" s="541"/>
    </row>
    <row r="284" spans="1:13" ht="15" x14ac:dyDescent="0.2">
      <c r="A284" s="161"/>
      <c r="B284" s="171"/>
      <c r="C284" s="171"/>
      <c r="D284" s="171"/>
      <c r="E284" s="171"/>
      <c r="F284" s="171"/>
      <c r="G284" s="171"/>
      <c r="H284" s="159"/>
      <c r="I284" s="171"/>
      <c r="J284" s="171"/>
      <c r="K284" s="171"/>
      <c r="L284" s="166"/>
      <c r="M284" s="541"/>
    </row>
    <row r="285" spans="1:13" ht="15" x14ac:dyDescent="0.2">
      <c r="A285" s="161"/>
      <c r="B285" s="171"/>
      <c r="C285" s="171"/>
      <c r="D285" s="171"/>
      <c r="E285" s="171"/>
      <c r="F285" s="171"/>
      <c r="G285" s="171"/>
      <c r="H285" s="159"/>
      <c r="I285" s="171"/>
      <c r="J285" s="171"/>
      <c r="K285" s="171"/>
      <c r="L285" s="166"/>
      <c r="M285" s="541"/>
    </row>
    <row r="286" spans="1:13" ht="15.75" x14ac:dyDescent="0.25">
      <c r="A286" s="167" t="s">
        <v>426</v>
      </c>
      <c r="B286" s="168"/>
      <c r="C286" s="168"/>
      <c r="D286" s="168"/>
      <c r="E286" s="168"/>
      <c r="F286" s="169"/>
      <c r="G286" s="196"/>
      <c r="H286" s="196"/>
      <c r="I286" s="196"/>
      <c r="J286" s="196"/>
      <c r="K286" s="196"/>
      <c r="L286" s="166"/>
      <c r="M286" s="541"/>
    </row>
    <row r="287" spans="1:13" ht="15" x14ac:dyDescent="0.2">
      <c r="A287" s="161"/>
      <c r="B287" s="171" t="s">
        <v>104</v>
      </c>
      <c r="C287" s="171"/>
      <c r="D287" s="171"/>
      <c r="E287" s="171"/>
      <c r="F287" s="171"/>
      <c r="G287" s="171"/>
      <c r="H287" s="159"/>
      <c r="I287" s="171"/>
      <c r="J287" s="171"/>
      <c r="K287" s="171"/>
      <c r="L287" s="166"/>
      <c r="M287" s="541"/>
    </row>
    <row r="288" spans="1:13" ht="15" x14ac:dyDescent="0.2">
      <c r="A288" s="161"/>
      <c r="B288" s="171" t="s">
        <v>7</v>
      </c>
      <c r="C288" s="171"/>
      <c r="D288" s="171"/>
      <c r="E288" s="171" t="s">
        <v>67</v>
      </c>
      <c r="F288" s="171"/>
      <c r="G288" s="171"/>
      <c r="H288" s="159"/>
      <c r="I288" s="171"/>
      <c r="J288" s="171"/>
      <c r="K288" s="171"/>
      <c r="L288" s="166"/>
      <c r="M288" s="541"/>
    </row>
    <row r="289" spans="1:13" ht="15" x14ac:dyDescent="0.2">
      <c r="A289" s="161"/>
      <c r="B289" s="171"/>
      <c r="C289" s="171" t="s">
        <v>2</v>
      </c>
      <c r="D289" s="171"/>
      <c r="E289" s="171">
        <v>3</v>
      </c>
      <c r="F289" s="171"/>
      <c r="G289" s="171"/>
      <c r="H289" s="159"/>
      <c r="I289" s="175" t="s">
        <v>84</v>
      </c>
      <c r="J289" s="212">
        <f>E289*'Rate Classifications'!L32</f>
        <v>0</v>
      </c>
      <c r="K289" s="171"/>
      <c r="L289" s="166"/>
      <c r="M289" s="541"/>
    </row>
    <row r="290" spans="1:13" ht="15" x14ac:dyDescent="0.2">
      <c r="A290" s="161"/>
      <c r="B290" s="171"/>
      <c r="C290" s="171"/>
      <c r="D290" s="171"/>
      <c r="E290" s="171"/>
      <c r="F290" s="171"/>
      <c r="G290" s="171"/>
      <c r="H290" s="159"/>
      <c r="I290" s="172"/>
      <c r="J290" s="210"/>
      <c r="K290" s="171"/>
      <c r="L290" s="166"/>
      <c r="M290" s="541"/>
    </row>
    <row r="291" spans="1:13" ht="15" x14ac:dyDescent="0.2">
      <c r="A291" s="161"/>
      <c r="B291" s="171" t="s">
        <v>105</v>
      </c>
      <c r="C291" s="171"/>
      <c r="D291" s="171" t="s">
        <v>106</v>
      </c>
      <c r="E291" s="171" t="s">
        <v>55</v>
      </c>
      <c r="F291" s="171" t="s">
        <v>713</v>
      </c>
      <c r="G291" s="171"/>
      <c r="H291" s="159"/>
      <c r="I291" s="175"/>
      <c r="J291" s="210"/>
      <c r="K291" s="171"/>
      <c r="L291" s="166"/>
      <c r="M291" s="541"/>
    </row>
    <row r="292" spans="1:13" ht="15" x14ac:dyDescent="0.2">
      <c r="A292" s="161"/>
      <c r="B292" s="171"/>
      <c r="C292" s="171"/>
      <c r="D292" s="475">
        <v>60</v>
      </c>
      <c r="E292" s="173">
        <f>'Rate Classifications'!F41</f>
        <v>4</v>
      </c>
      <c r="F292" s="629">
        <f>'TC 66-204 page 4'!U43</f>
        <v>0</v>
      </c>
      <c r="G292" s="171"/>
      <c r="H292" s="159"/>
      <c r="I292" s="175" t="s">
        <v>84</v>
      </c>
      <c r="J292" s="430">
        <f>D292*E292*F292</f>
        <v>0</v>
      </c>
      <c r="K292" s="171"/>
      <c r="L292" s="166"/>
      <c r="M292" s="541"/>
    </row>
    <row r="293" spans="1:13" ht="15" x14ac:dyDescent="0.2">
      <c r="A293" s="161"/>
      <c r="B293" s="171"/>
      <c r="C293" s="171"/>
      <c r="D293" s="628"/>
      <c r="E293" s="173"/>
      <c r="F293" s="171"/>
      <c r="G293" s="171"/>
      <c r="H293" s="159"/>
      <c r="I293" s="175"/>
      <c r="J293" s="430"/>
      <c r="K293" s="171"/>
      <c r="L293" s="166"/>
      <c r="M293" s="541"/>
    </row>
    <row r="294" spans="1:13" ht="15" x14ac:dyDescent="0.2">
      <c r="A294" s="161"/>
      <c r="B294" s="171" t="s">
        <v>712</v>
      </c>
      <c r="C294" s="171"/>
      <c r="D294" s="628" t="s">
        <v>106</v>
      </c>
      <c r="E294" s="173" t="s">
        <v>55</v>
      </c>
      <c r="F294" s="171" t="s">
        <v>713</v>
      </c>
      <c r="G294" s="171"/>
      <c r="H294" s="159"/>
      <c r="I294" s="175"/>
      <c r="J294" s="430"/>
      <c r="K294" s="171"/>
      <c r="L294" s="166"/>
      <c r="M294" s="541"/>
    </row>
    <row r="295" spans="1:13" ht="15" x14ac:dyDescent="0.2">
      <c r="A295" s="161"/>
      <c r="B295" s="171"/>
      <c r="C295" s="171"/>
      <c r="D295" s="475">
        <v>60</v>
      </c>
      <c r="E295" s="173">
        <v>0.6</v>
      </c>
      <c r="F295" s="629">
        <v>0</v>
      </c>
      <c r="G295" s="171"/>
      <c r="H295" s="159"/>
      <c r="I295" s="175" t="s">
        <v>84</v>
      </c>
      <c r="J295" s="430">
        <f>D295*E295*F295</f>
        <v>0</v>
      </c>
      <c r="K295" s="171"/>
      <c r="L295" s="166"/>
      <c r="M295" s="541"/>
    </row>
    <row r="296" spans="1:13" ht="15" x14ac:dyDescent="0.2">
      <c r="A296" s="161"/>
      <c r="B296" s="171"/>
      <c r="C296" s="171"/>
      <c r="D296" s="171"/>
      <c r="E296" s="171"/>
      <c r="F296" s="171"/>
      <c r="G296" s="171"/>
      <c r="H296" s="159"/>
      <c r="I296" s="172"/>
      <c r="J296" s="396"/>
      <c r="K296" s="171"/>
      <c r="L296" s="166"/>
      <c r="M296" s="541"/>
    </row>
    <row r="297" spans="1:13" ht="15" x14ac:dyDescent="0.2">
      <c r="A297" s="161"/>
      <c r="B297" s="171" t="s">
        <v>107</v>
      </c>
      <c r="C297" s="171"/>
      <c r="D297" s="171" t="s">
        <v>107</v>
      </c>
      <c r="E297" s="171" t="s">
        <v>109</v>
      </c>
      <c r="F297" s="171"/>
      <c r="G297" s="171" t="s">
        <v>108</v>
      </c>
      <c r="H297" s="159"/>
      <c r="I297" s="172"/>
      <c r="J297" s="396"/>
      <c r="K297" s="171"/>
      <c r="L297" s="166"/>
      <c r="M297" s="541"/>
    </row>
    <row r="298" spans="1:13" ht="15" x14ac:dyDescent="0.2">
      <c r="A298" s="161"/>
      <c r="B298" s="171"/>
      <c r="C298" s="171"/>
      <c r="D298" s="475">
        <v>1</v>
      </c>
      <c r="E298" s="484">
        <v>32</v>
      </c>
      <c r="F298" s="171"/>
      <c r="G298" s="171"/>
      <c r="H298" s="159"/>
      <c r="I298" s="175" t="s">
        <v>84</v>
      </c>
      <c r="J298" s="430">
        <f>D298*E298</f>
        <v>32</v>
      </c>
      <c r="K298" s="171"/>
      <c r="L298" s="166"/>
      <c r="M298" s="541"/>
    </row>
    <row r="299" spans="1:13" ht="15.75" x14ac:dyDescent="0.25">
      <c r="A299" s="161"/>
      <c r="B299" s="171"/>
      <c r="C299" s="171"/>
      <c r="D299" s="172"/>
      <c r="E299" s="172"/>
      <c r="F299" s="172"/>
      <c r="G299" s="172"/>
      <c r="H299" s="159"/>
      <c r="I299" s="218" t="s">
        <v>14</v>
      </c>
      <c r="J299" s="214">
        <f>J289+J292+J295+J298</f>
        <v>32</v>
      </c>
      <c r="K299" s="171" t="s">
        <v>199</v>
      </c>
      <c r="L299" s="166"/>
      <c r="M299" s="541"/>
    </row>
    <row r="300" spans="1:13" ht="15.75" x14ac:dyDescent="0.25">
      <c r="A300" s="161"/>
      <c r="B300" s="171"/>
      <c r="C300" s="171"/>
      <c r="D300" s="172"/>
      <c r="E300" s="172"/>
      <c r="F300" s="172"/>
      <c r="G300" s="172"/>
      <c r="H300" s="159"/>
      <c r="I300" s="221"/>
      <c r="J300" s="219"/>
      <c r="K300" s="171"/>
      <c r="L300" s="166"/>
      <c r="M300" s="541"/>
    </row>
    <row r="301" spans="1:13" ht="15.75" x14ac:dyDescent="0.25">
      <c r="A301" s="161"/>
      <c r="B301" s="171"/>
      <c r="C301" s="171"/>
      <c r="D301" s="172"/>
      <c r="E301" s="172"/>
      <c r="F301" s="172"/>
      <c r="G301" s="172"/>
      <c r="H301" s="159"/>
      <c r="I301" s="221"/>
      <c r="J301" s="219"/>
      <c r="K301" s="171"/>
      <c r="L301" s="166"/>
      <c r="M301" s="541"/>
    </row>
    <row r="302" spans="1:13" ht="15" x14ac:dyDescent="0.2">
      <c r="A302" s="161"/>
      <c r="B302" s="171"/>
      <c r="C302" s="171"/>
      <c r="D302" s="171"/>
      <c r="E302" s="171"/>
      <c r="F302" s="171"/>
      <c r="G302" s="171"/>
      <c r="H302" s="159"/>
      <c r="I302" s="172"/>
      <c r="J302" s="210"/>
      <c r="K302" s="171"/>
      <c r="L302" s="166"/>
      <c r="M302" s="541"/>
    </row>
    <row r="303" spans="1:13" ht="15.75" x14ac:dyDescent="0.25">
      <c r="A303" s="167" t="s">
        <v>425</v>
      </c>
      <c r="B303" s="168"/>
      <c r="C303" s="168"/>
      <c r="D303" s="168"/>
      <c r="E303" s="168"/>
      <c r="F303" s="169"/>
      <c r="G303" s="196"/>
      <c r="H303" s="196"/>
      <c r="I303" s="221"/>
      <c r="J303" s="217"/>
      <c r="K303" s="196"/>
      <c r="L303" s="166"/>
      <c r="M303" s="541"/>
    </row>
    <row r="304" spans="1:13" ht="15" x14ac:dyDescent="0.2">
      <c r="A304" s="161"/>
      <c r="B304" s="174"/>
      <c r="C304" s="174"/>
      <c r="D304" s="174"/>
      <c r="E304" s="174"/>
      <c r="F304" s="171"/>
      <c r="G304" s="171"/>
      <c r="H304" s="159"/>
      <c r="I304" s="172"/>
      <c r="J304" s="210"/>
      <c r="K304" s="171"/>
      <c r="L304" s="166"/>
      <c r="M304" s="541"/>
    </row>
    <row r="305" spans="1:13" ht="15" x14ac:dyDescent="0.2">
      <c r="A305" s="161"/>
      <c r="B305" s="171"/>
      <c r="C305" s="171"/>
      <c r="D305" s="172"/>
      <c r="E305" s="172" t="s">
        <v>14</v>
      </c>
      <c r="F305" s="172" t="s">
        <v>41</v>
      </c>
      <c r="G305" s="172"/>
      <c r="H305" s="159"/>
      <c r="I305" s="172"/>
      <c r="J305" s="210"/>
      <c r="K305" s="171"/>
      <c r="L305" s="166"/>
      <c r="M305" s="541"/>
    </row>
    <row r="306" spans="1:13" ht="15.75" x14ac:dyDescent="0.25">
      <c r="A306" s="161"/>
      <c r="B306" s="171"/>
      <c r="C306" s="171"/>
      <c r="D306" s="172"/>
      <c r="E306" s="485">
        <v>42</v>
      </c>
      <c r="F306" s="424">
        <v>1</v>
      </c>
      <c r="G306" s="172"/>
      <c r="H306" s="159"/>
      <c r="I306" s="218" t="s">
        <v>14</v>
      </c>
      <c r="J306" s="214">
        <f>E306*F306</f>
        <v>42</v>
      </c>
      <c r="K306" s="171" t="s">
        <v>188</v>
      </c>
      <c r="L306" s="166"/>
      <c r="M306" s="541"/>
    </row>
    <row r="307" spans="1:13" ht="15.75" x14ac:dyDescent="0.25">
      <c r="A307" s="161"/>
      <c r="B307" s="171"/>
      <c r="C307" s="171"/>
      <c r="D307" s="172"/>
      <c r="E307" s="172"/>
      <c r="F307" s="172"/>
      <c r="G307" s="172"/>
      <c r="H307" s="159"/>
      <c r="I307" s="221"/>
      <c r="J307" s="219"/>
      <c r="K307" s="171"/>
      <c r="L307" s="166"/>
      <c r="M307" s="541"/>
    </row>
    <row r="308" spans="1:13" ht="15.75" x14ac:dyDescent="0.25">
      <c r="A308" s="161"/>
      <c r="B308" s="171"/>
      <c r="C308" s="171"/>
      <c r="D308" s="172"/>
      <c r="E308" s="172"/>
      <c r="F308" s="172"/>
      <c r="G308" s="172"/>
      <c r="H308" s="159"/>
      <c r="I308" s="221"/>
      <c r="J308" s="219"/>
      <c r="K308" s="171"/>
      <c r="L308" s="166"/>
      <c r="M308" s="541"/>
    </row>
    <row r="309" spans="1:13" ht="15" x14ac:dyDescent="0.2">
      <c r="A309" s="161"/>
      <c r="B309" s="171"/>
      <c r="C309" s="171"/>
      <c r="D309" s="172"/>
      <c r="E309" s="172"/>
      <c r="F309" s="172"/>
      <c r="G309" s="172"/>
      <c r="H309" s="171"/>
      <c r="I309" s="172"/>
      <c r="J309" s="210"/>
      <c r="K309" s="171"/>
      <c r="L309" s="166"/>
      <c r="M309" s="541"/>
    </row>
    <row r="310" spans="1:13" ht="15.75" x14ac:dyDescent="0.25">
      <c r="A310" s="167" t="s">
        <v>424</v>
      </c>
      <c r="B310" s="168"/>
      <c r="C310" s="168"/>
      <c r="D310" s="168"/>
      <c r="E310" s="168"/>
      <c r="F310" s="169"/>
      <c r="G310" s="196"/>
      <c r="H310" s="196"/>
      <c r="I310" s="221"/>
      <c r="J310" s="217"/>
      <c r="K310" s="196"/>
      <c r="L310" s="166"/>
      <c r="M310" s="541"/>
    </row>
    <row r="311" spans="1:13" ht="15" x14ac:dyDescent="0.2">
      <c r="A311" s="161"/>
      <c r="B311" s="171"/>
      <c r="C311" s="171"/>
      <c r="D311" s="172"/>
      <c r="E311" s="172"/>
      <c r="F311" s="172"/>
      <c r="G311" s="172"/>
      <c r="H311" s="171"/>
      <c r="I311" s="172"/>
      <c r="J311" s="210"/>
      <c r="K311" s="171"/>
      <c r="L311" s="166"/>
      <c r="M311" s="541"/>
    </row>
    <row r="312" spans="1:13" ht="15" x14ac:dyDescent="0.2">
      <c r="A312" s="161"/>
      <c r="B312" s="171" t="s">
        <v>377</v>
      </c>
      <c r="C312" s="171"/>
      <c r="D312" s="160"/>
      <c r="E312" s="172"/>
      <c r="F312" s="172"/>
      <c r="G312" s="172"/>
      <c r="H312" s="172"/>
      <c r="I312" s="172"/>
      <c r="J312" s="212"/>
      <c r="K312" s="171"/>
      <c r="L312" s="166"/>
      <c r="M312" s="541"/>
    </row>
    <row r="313" spans="1:13" ht="15" x14ac:dyDescent="0.2">
      <c r="A313" s="161"/>
      <c r="B313" s="171" t="s">
        <v>380</v>
      </c>
      <c r="C313" s="171"/>
      <c r="D313" s="160"/>
      <c r="E313" s="172" t="s">
        <v>64</v>
      </c>
      <c r="F313" s="172" t="s">
        <v>65</v>
      </c>
      <c r="G313" s="172" t="s">
        <v>15</v>
      </c>
      <c r="H313" s="172" t="s">
        <v>44</v>
      </c>
      <c r="I313" s="172"/>
      <c r="J313" s="212"/>
      <c r="K313" s="171"/>
      <c r="L313" s="166"/>
      <c r="M313" s="541"/>
    </row>
    <row r="314" spans="1:13" ht="15.75" x14ac:dyDescent="0.25">
      <c r="A314" s="161"/>
      <c r="B314" s="171"/>
      <c r="C314" s="171" t="s">
        <v>2</v>
      </c>
      <c r="D314" s="160"/>
      <c r="E314" s="172">
        <v>2</v>
      </c>
      <c r="F314" s="475">
        <f>'TC 66-204 page 4'!U56</f>
        <v>0</v>
      </c>
      <c r="G314" s="425">
        <f>IF(OR('Rate Classifications'!F6="Urban", 'Rate Classifications'!F6="urban"),1.5,1)</f>
        <v>1</v>
      </c>
      <c r="H314" s="480">
        <f>'TC 66-204 page 4'!U57</f>
        <v>0</v>
      </c>
      <c r="I314" s="218" t="s">
        <v>14</v>
      </c>
      <c r="J314" s="214">
        <f>(E314*F314*G314*'Rate Classifications'!J32)+H314</f>
        <v>0</v>
      </c>
      <c r="K314" s="171" t="s">
        <v>110</v>
      </c>
      <c r="L314" s="166"/>
      <c r="M314" s="541"/>
    </row>
    <row r="315" spans="1:13" ht="15" x14ac:dyDescent="0.2">
      <c r="A315" s="161"/>
      <c r="B315" s="171"/>
      <c r="C315" s="171"/>
      <c r="D315" s="172"/>
      <c r="E315" s="172"/>
      <c r="F315" s="172"/>
      <c r="G315" s="172"/>
      <c r="H315" s="171"/>
      <c r="I315" s="175"/>
      <c r="J315" s="210"/>
      <c r="K315" s="171"/>
      <c r="L315" s="166"/>
      <c r="M315" s="541"/>
    </row>
    <row r="316" spans="1:13" ht="15" x14ac:dyDescent="0.2">
      <c r="A316" s="161"/>
      <c r="B316" s="171" t="s">
        <v>413</v>
      </c>
      <c r="C316" s="171"/>
      <c r="D316" s="172"/>
      <c r="E316" s="172"/>
      <c r="F316" s="172"/>
      <c r="G316" s="172"/>
      <c r="H316" s="171"/>
      <c r="I316" s="172"/>
      <c r="J316" s="210"/>
      <c r="K316" s="171"/>
      <c r="L316" s="166"/>
      <c r="M316" s="541"/>
    </row>
    <row r="317" spans="1:13" ht="15" x14ac:dyDescent="0.2">
      <c r="A317" s="161"/>
      <c r="B317" s="171" t="s">
        <v>414</v>
      </c>
      <c r="C317" s="171"/>
      <c r="D317" s="172"/>
      <c r="E317" s="172"/>
      <c r="F317" s="172"/>
      <c r="G317" s="172"/>
      <c r="H317" s="171"/>
      <c r="I317" s="172"/>
      <c r="J317" s="210"/>
      <c r="K317" s="171"/>
      <c r="L317" s="166"/>
      <c r="M317" s="541"/>
    </row>
    <row r="318" spans="1:13" ht="15" x14ac:dyDescent="0.2">
      <c r="A318" s="161"/>
      <c r="B318" s="171" t="s">
        <v>415</v>
      </c>
      <c r="C318" s="171"/>
      <c r="D318" s="172"/>
      <c r="E318" s="172"/>
      <c r="F318" s="172"/>
      <c r="G318" s="172"/>
      <c r="H318" s="171"/>
      <c r="I318" s="172"/>
      <c r="J318" s="210"/>
      <c r="K318" s="171"/>
      <c r="L318" s="166"/>
      <c r="M318" s="541"/>
    </row>
    <row r="319" spans="1:13" ht="15" x14ac:dyDescent="0.2">
      <c r="A319" s="161"/>
      <c r="B319" s="171"/>
      <c r="C319" s="171"/>
      <c r="D319" s="172"/>
      <c r="E319" s="172"/>
      <c r="F319" s="172"/>
      <c r="G319" s="172"/>
      <c r="H319" s="171"/>
      <c r="I319" s="172"/>
      <c r="J319" s="210"/>
      <c r="K319" s="171"/>
      <c r="L319" s="166"/>
      <c r="M319" s="541"/>
    </row>
    <row r="320" spans="1:13" ht="15" x14ac:dyDescent="0.2">
      <c r="A320" s="161"/>
      <c r="B320" s="159"/>
      <c r="C320" s="171" t="s">
        <v>45</v>
      </c>
      <c r="D320" s="171"/>
      <c r="E320" s="172"/>
      <c r="F320" s="172" t="s">
        <v>46</v>
      </c>
      <c r="G320" s="172"/>
      <c r="H320" s="171"/>
      <c r="I320" s="172"/>
      <c r="J320" s="210"/>
      <c r="K320" s="171"/>
      <c r="L320" s="166"/>
      <c r="M320" s="541"/>
    </row>
    <row r="321" spans="1:13" ht="15" x14ac:dyDescent="0.2">
      <c r="A321" s="161"/>
      <c r="B321" s="159"/>
      <c r="C321" s="171" t="s">
        <v>47</v>
      </c>
      <c r="D321" s="171"/>
      <c r="E321" s="172"/>
      <c r="F321" s="172" t="s">
        <v>48</v>
      </c>
      <c r="G321" s="172"/>
      <c r="H321" s="171"/>
      <c r="I321" s="172"/>
      <c r="J321" s="210"/>
      <c r="K321" s="171"/>
      <c r="L321" s="166"/>
      <c r="M321" s="541"/>
    </row>
    <row r="322" spans="1:13" ht="15" x14ac:dyDescent="0.2">
      <c r="A322" s="161"/>
      <c r="B322" s="159"/>
      <c r="C322" s="171" t="s">
        <v>49</v>
      </c>
      <c r="D322" s="171"/>
      <c r="E322" s="172"/>
      <c r="F322" s="183"/>
      <c r="G322" s="172"/>
      <c r="H322" s="171"/>
      <c r="I322" s="172"/>
      <c r="J322" s="210"/>
      <c r="K322" s="171"/>
      <c r="L322" s="166"/>
      <c r="M322" s="541"/>
    </row>
    <row r="323" spans="1:13" ht="15" x14ac:dyDescent="0.2">
      <c r="A323" s="161"/>
      <c r="B323" s="159"/>
      <c r="C323" s="171"/>
      <c r="D323" s="171"/>
      <c r="E323" s="172"/>
      <c r="F323" s="172"/>
      <c r="G323" s="172"/>
      <c r="H323" s="171"/>
      <c r="I323" s="172"/>
      <c r="J323" s="210"/>
      <c r="K323" s="171"/>
      <c r="L323" s="166"/>
      <c r="M323" s="541"/>
    </row>
    <row r="324" spans="1:13" ht="15" x14ac:dyDescent="0.2">
      <c r="A324" s="161"/>
      <c r="B324" s="171"/>
      <c r="C324" s="171" t="s">
        <v>762</v>
      </c>
      <c r="D324" s="172"/>
      <c r="E324" s="172"/>
      <c r="F324" s="172"/>
      <c r="G324" s="172"/>
      <c r="H324" s="171"/>
      <c r="I324" s="172"/>
      <c r="J324" s="210"/>
      <c r="K324" s="171"/>
      <c r="L324" s="166"/>
      <c r="M324" s="541"/>
    </row>
    <row r="325" spans="1:13" ht="15" x14ac:dyDescent="0.2">
      <c r="A325" s="161"/>
      <c r="B325" s="171"/>
      <c r="C325" s="171"/>
      <c r="D325" s="172"/>
      <c r="E325" s="172"/>
      <c r="F325" s="172"/>
      <c r="G325" s="172"/>
      <c r="H325" s="171"/>
      <c r="I325" s="172"/>
      <c r="J325" s="210"/>
      <c r="K325" s="171"/>
      <c r="L325" s="166"/>
      <c r="M325" s="541"/>
    </row>
    <row r="326" spans="1:13" ht="15.75" x14ac:dyDescent="0.25">
      <c r="A326" s="197" t="s">
        <v>423</v>
      </c>
      <c r="B326" s="190"/>
      <c r="C326" s="190"/>
      <c r="D326" s="190"/>
      <c r="E326" s="190"/>
      <c r="F326" s="191"/>
      <c r="G326" s="189"/>
      <c r="H326" s="189"/>
      <c r="I326" s="196"/>
      <c r="J326" s="217"/>
      <c r="K326" s="196"/>
      <c r="L326" s="166"/>
      <c r="M326" s="541"/>
    </row>
    <row r="327" spans="1:13" ht="15" x14ac:dyDescent="0.2">
      <c r="A327" s="161"/>
      <c r="B327" s="171"/>
      <c r="C327" s="171"/>
      <c r="D327" s="172"/>
      <c r="E327" s="172"/>
      <c r="F327" s="172"/>
      <c r="G327" s="172"/>
      <c r="H327" s="171"/>
      <c r="I327" s="172"/>
      <c r="J327" s="210"/>
      <c r="K327" s="171"/>
      <c r="L327" s="166"/>
      <c r="M327" s="541"/>
    </row>
    <row r="328" spans="1:13" ht="15" x14ac:dyDescent="0.2">
      <c r="A328" s="161"/>
      <c r="B328" s="171" t="s">
        <v>417</v>
      </c>
      <c r="C328" s="171"/>
      <c r="D328" s="172"/>
      <c r="E328" s="172"/>
      <c r="F328" s="172"/>
      <c r="G328" s="172"/>
      <c r="H328" s="171"/>
      <c r="I328" s="172"/>
      <c r="J328" s="210"/>
      <c r="K328" s="171"/>
      <c r="L328" s="166"/>
      <c r="M328" s="541"/>
    </row>
    <row r="329" spans="1:13" ht="15" x14ac:dyDescent="0.2">
      <c r="A329" s="161"/>
      <c r="B329" s="171" t="s">
        <v>418</v>
      </c>
      <c r="C329" s="171"/>
      <c r="D329" s="172"/>
      <c r="E329" s="172"/>
      <c r="F329" s="172"/>
      <c r="G329" s="172"/>
      <c r="H329" s="171"/>
      <c r="I329" s="172"/>
      <c r="J329" s="210"/>
      <c r="K329" s="171"/>
      <c r="L329" s="166"/>
      <c r="M329" s="541"/>
    </row>
    <row r="330" spans="1:13" ht="15" x14ac:dyDescent="0.2">
      <c r="A330" s="161"/>
      <c r="B330" s="171" t="s">
        <v>104</v>
      </c>
      <c r="C330" s="171"/>
      <c r="D330" s="172"/>
      <c r="E330" s="172"/>
      <c r="F330" s="172"/>
      <c r="G330" s="172"/>
      <c r="H330" s="171"/>
      <c r="I330" s="172"/>
      <c r="J330" s="210"/>
      <c r="K330" s="171"/>
      <c r="L330" s="166"/>
      <c r="M330" s="541"/>
    </row>
    <row r="331" spans="1:13" ht="15" x14ac:dyDescent="0.2">
      <c r="A331" s="161"/>
      <c r="B331" s="171" t="s">
        <v>377</v>
      </c>
      <c r="C331" s="171"/>
      <c r="D331" s="172"/>
      <c r="E331" s="172"/>
      <c r="F331" s="172"/>
      <c r="G331" s="172"/>
      <c r="H331" s="171"/>
      <c r="I331" s="172"/>
      <c r="J331" s="210"/>
      <c r="K331" s="171"/>
      <c r="L331" s="166"/>
      <c r="M331" s="541"/>
    </row>
    <row r="332" spans="1:13" ht="15" x14ac:dyDescent="0.2">
      <c r="A332" s="161"/>
      <c r="B332" s="171" t="s">
        <v>380</v>
      </c>
      <c r="C332" s="171"/>
      <c r="D332" s="160"/>
      <c r="E332" s="172" t="s">
        <v>67</v>
      </c>
      <c r="F332" s="172"/>
      <c r="G332" s="172"/>
      <c r="H332" s="171"/>
      <c r="I332" s="172"/>
      <c r="J332" s="210"/>
      <c r="K332" s="171"/>
      <c r="L332" s="166"/>
      <c r="M332" s="541"/>
    </row>
    <row r="333" spans="1:13" ht="15.75" x14ac:dyDescent="0.25">
      <c r="A333" s="161"/>
      <c r="B333" s="171"/>
      <c r="C333" s="171" t="s">
        <v>2</v>
      </c>
      <c r="D333" s="160"/>
      <c r="E333" s="425">
        <f>IF('Rate Classifications'!F6="",0,IF(OR('Rate Classifications'!F6="Urban", 'Rate Classifications'!F6="urban"),10,5))</f>
        <v>0</v>
      </c>
      <c r="F333" s="172"/>
      <c r="G333" s="172"/>
      <c r="H333" s="159"/>
      <c r="I333" s="218" t="s">
        <v>14</v>
      </c>
      <c r="J333" s="224">
        <f>'Rate Classifications'!J32*E333</f>
        <v>0</v>
      </c>
      <c r="K333" s="171" t="s">
        <v>110</v>
      </c>
      <c r="L333" s="166"/>
      <c r="M333" s="541"/>
    </row>
    <row r="334" spans="1:13" ht="15.75" x14ac:dyDescent="0.25">
      <c r="A334" s="161"/>
      <c r="B334" s="171"/>
      <c r="C334" s="171"/>
      <c r="D334" s="172"/>
      <c r="E334" s="172"/>
      <c r="F334" s="172"/>
      <c r="G334" s="172"/>
      <c r="H334" s="179"/>
      <c r="I334" s="180"/>
      <c r="J334" s="188"/>
      <c r="K334" s="171"/>
      <c r="L334" s="166"/>
      <c r="M334" s="541"/>
    </row>
    <row r="335" spans="1:13" ht="15.75" x14ac:dyDescent="0.25">
      <c r="A335" s="161"/>
      <c r="B335" s="171"/>
      <c r="C335" s="171"/>
      <c r="D335" s="172"/>
      <c r="E335" s="172"/>
      <c r="F335" s="172"/>
      <c r="G335" s="172"/>
      <c r="H335" s="179"/>
      <c r="I335" s="180"/>
      <c r="J335" s="188"/>
      <c r="K335" s="171"/>
      <c r="L335" s="166"/>
      <c r="M335" s="541"/>
    </row>
    <row r="336" spans="1:13" ht="15" x14ac:dyDescent="0.2">
      <c r="A336" s="161"/>
      <c r="B336" s="171"/>
      <c r="C336" s="171"/>
      <c r="D336" s="171"/>
      <c r="E336" s="171"/>
      <c r="F336" s="171"/>
      <c r="G336" s="171"/>
      <c r="H336" s="171"/>
      <c r="I336" s="172"/>
      <c r="J336" s="188"/>
      <c r="K336" s="171"/>
      <c r="L336" s="166"/>
      <c r="M336" s="541"/>
    </row>
    <row r="337" spans="1:13" ht="15.75" x14ac:dyDescent="0.25">
      <c r="A337" s="167" t="s">
        <v>422</v>
      </c>
      <c r="B337" s="168"/>
      <c r="C337" s="168"/>
      <c r="D337" s="168"/>
      <c r="E337" s="168"/>
      <c r="F337" s="169"/>
      <c r="G337" s="196"/>
      <c r="H337" s="196"/>
      <c r="I337" s="221"/>
      <c r="J337" s="189"/>
      <c r="K337" s="196"/>
      <c r="L337" s="166"/>
      <c r="M337" s="541"/>
    </row>
    <row r="338" spans="1:13" ht="15" x14ac:dyDescent="0.2">
      <c r="A338" s="161"/>
      <c r="B338" s="171"/>
      <c r="C338" s="171"/>
      <c r="D338" s="172"/>
      <c r="E338" s="172"/>
      <c r="F338" s="172"/>
      <c r="G338" s="172"/>
      <c r="H338" s="171"/>
      <c r="I338" s="173"/>
      <c r="J338" s="188"/>
      <c r="K338" s="171"/>
      <c r="L338" s="171"/>
      <c r="M338" s="541"/>
    </row>
    <row r="339" spans="1:13" ht="15" x14ac:dyDescent="0.2">
      <c r="A339" s="161"/>
      <c r="B339" s="171" t="s">
        <v>191</v>
      </c>
      <c r="C339" s="171"/>
      <c r="D339" s="172"/>
      <c r="E339" s="172"/>
      <c r="F339" s="172"/>
      <c r="G339" s="172"/>
      <c r="H339" s="171"/>
      <c r="I339" s="172"/>
      <c r="J339" s="188"/>
      <c r="K339" s="171"/>
      <c r="L339" s="171"/>
      <c r="M339" s="541"/>
    </row>
    <row r="340" spans="1:13" ht="15" x14ac:dyDescent="0.2">
      <c r="A340" s="161"/>
      <c r="B340" s="171"/>
      <c r="C340" s="171"/>
      <c r="D340" s="172" t="s">
        <v>13</v>
      </c>
      <c r="E340" s="172" t="s">
        <v>14</v>
      </c>
      <c r="F340" s="172" t="s">
        <v>115</v>
      </c>
      <c r="G340" s="172"/>
      <c r="H340" s="171"/>
      <c r="I340" s="172"/>
      <c r="J340" s="188"/>
      <c r="K340" s="171"/>
      <c r="L340" s="171"/>
      <c r="M340" s="541"/>
    </row>
    <row r="341" spans="1:13" ht="15" x14ac:dyDescent="0.2">
      <c r="A341" s="161"/>
      <c r="B341" s="171" t="s">
        <v>12</v>
      </c>
      <c r="C341" s="171"/>
      <c r="D341" s="172">
        <v>1</v>
      </c>
      <c r="E341" s="172" t="s">
        <v>142</v>
      </c>
      <c r="F341" s="172">
        <v>1</v>
      </c>
      <c r="G341" s="172"/>
      <c r="H341" s="159"/>
      <c r="I341" s="172" t="s">
        <v>5</v>
      </c>
      <c r="J341" s="225">
        <f>D341*'Rate Classifications'!F36*F341</f>
        <v>90</v>
      </c>
      <c r="K341" s="171"/>
      <c r="L341" s="171"/>
      <c r="M341" s="541"/>
    </row>
    <row r="342" spans="1:13" ht="15" x14ac:dyDescent="0.2">
      <c r="A342" s="161"/>
      <c r="B342" s="171"/>
      <c r="C342" s="171"/>
      <c r="D342" s="172"/>
      <c r="E342" s="172"/>
      <c r="F342" s="172"/>
      <c r="G342" s="172"/>
      <c r="H342" s="159"/>
      <c r="I342" s="172"/>
      <c r="J342" s="188"/>
      <c r="K342" s="171"/>
      <c r="L342" s="171"/>
      <c r="M342" s="541"/>
    </row>
    <row r="343" spans="1:13" ht="15" x14ac:dyDescent="0.2">
      <c r="A343" s="161"/>
      <c r="B343" s="171" t="s">
        <v>192</v>
      </c>
      <c r="C343" s="171"/>
      <c r="D343" s="172" t="s">
        <v>10</v>
      </c>
      <c r="E343" s="172" t="s">
        <v>11</v>
      </c>
      <c r="F343" s="172" t="s">
        <v>190</v>
      </c>
      <c r="G343" s="172"/>
      <c r="H343" s="159"/>
      <c r="I343" s="172"/>
      <c r="J343" s="188"/>
      <c r="K343" s="171"/>
      <c r="L343" s="171"/>
      <c r="M343" s="541"/>
    </row>
    <row r="344" spans="1:13" ht="15" x14ac:dyDescent="0.2">
      <c r="A344" s="161"/>
      <c r="B344" s="171"/>
      <c r="C344" s="171"/>
      <c r="D344" s="172">
        <v>1</v>
      </c>
      <c r="E344" s="172" t="s">
        <v>142</v>
      </c>
      <c r="F344" s="172">
        <v>1</v>
      </c>
      <c r="G344" s="172"/>
      <c r="H344" s="159"/>
      <c r="I344" s="172" t="s">
        <v>5</v>
      </c>
      <c r="J344" s="397">
        <f>D344*'Rate Classifications'!F35*F344</f>
        <v>36</v>
      </c>
      <c r="K344" s="171"/>
      <c r="L344" s="166"/>
      <c r="M344" s="541"/>
    </row>
    <row r="345" spans="1:13" ht="15" x14ac:dyDescent="0.2">
      <c r="A345" s="161"/>
      <c r="B345" s="171"/>
      <c r="C345" s="171"/>
      <c r="D345" s="172"/>
      <c r="E345" s="172"/>
      <c r="F345" s="172"/>
      <c r="G345" s="172"/>
      <c r="H345" s="159"/>
      <c r="I345" s="172"/>
      <c r="J345" s="188"/>
      <c r="K345" s="171"/>
      <c r="L345" s="166"/>
      <c r="M345" s="541"/>
    </row>
    <row r="346" spans="1:13" ht="15.75" x14ac:dyDescent="0.25">
      <c r="A346" s="161"/>
      <c r="B346" s="171"/>
      <c r="C346" s="171"/>
      <c r="D346" s="172"/>
      <c r="E346" s="172"/>
      <c r="F346" s="172"/>
      <c r="G346" s="172"/>
      <c r="H346" s="159"/>
      <c r="I346" s="218" t="s">
        <v>14</v>
      </c>
      <c r="J346" s="224">
        <f>IF(E353=0,0,J341+J344)</f>
        <v>0</v>
      </c>
      <c r="K346" s="171" t="s">
        <v>419</v>
      </c>
      <c r="L346" s="166"/>
      <c r="M346" s="541"/>
    </row>
    <row r="347" spans="1:13" ht="15.75" customHeight="1" x14ac:dyDescent="0.25">
      <c r="A347" s="161"/>
      <c r="B347" s="171"/>
      <c r="C347" s="171"/>
      <c r="D347" s="172"/>
      <c r="E347" s="172"/>
      <c r="F347" s="172"/>
      <c r="G347" s="172"/>
      <c r="H347" s="159"/>
      <c r="I347" s="180"/>
      <c r="J347" s="188"/>
      <c r="K347" s="171" t="s">
        <v>198</v>
      </c>
      <c r="L347" s="166"/>
      <c r="M347" s="541"/>
    </row>
    <row r="348" spans="1:13" ht="15.75" customHeight="1" x14ac:dyDescent="0.25">
      <c r="A348" s="161"/>
      <c r="B348" s="171"/>
      <c r="C348" s="171"/>
      <c r="D348" s="172"/>
      <c r="E348" s="172"/>
      <c r="F348" s="172"/>
      <c r="G348" s="172"/>
      <c r="H348" s="159"/>
      <c r="I348" s="180"/>
      <c r="J348" s="188"/>
      <c r="K348" s="171"/>
      <c r="L348" s="166"/>
      <c r="M348" s="541"/>
    </row>
    <row r="349" spans="1:13" ht="15" x14ac:dyDescent="0.2">
      <c r="A349" s="161"/>
      <c r="B349" s="171"/>
      <c r="C349" s="171"/>
      <c r="D349" s="171"/>
      <c r="E349" s="171"/>
      <c r="F349" s="171"/>
      <c r="G349" s="171"/>
      <c r="H349" s="171"/>
      <c r="I349" s="171"/>
      <c r="J349" s="171"/>
      <c r="K349" s="171"/>
      <c r="L349" s="166"/>
      <c r="M349" s="541"/>
    </row>
    <row r="350" spans="1:13" ht="15.75" x14ac:dyDescent="0.25">
      <c r="A350" s="167" t="s">
        <v>421</v>
      </c>
      <c r="B350" s="168"/>
      <c r="C350" s="168"/>
      <c r="D350" s="168"/>
      <c r="E350" s="168"/>
      <c r="F350" s="169"/>
      <c r="G350" s="196"/>
      <c r="H350" s="196"/>
      <c r="I350" s="196"/>
      <c r="J350" s="196"/>
      <c r="K350" s="196"/>
      <c r="L350" s="166"/>
      <c r="M350" s="541"/>
    </row>
    <row r="351" spans="1:13" ht="15" x14ac:dyDescent="0.2">
      <c r="A351" s="161"/>
      <c r="B351" s="166"/>
      <c r="C351" s="171"/>
      <c r="D351" s="172"/>
      <c r="E351" s="172"/>
      <c r="F351" s="172"/>
      <c r="G351" s="172"/>
      <c r="H351" s="171"/>
      <c r="I351" s="173"/>
      <c r="J351" s="171"/>
      <c r="K351" s="171"/>
      <c r="L351" s="166"/>
      <c r="M351" s="541"/>
    </row>
    <row r="352" spans="1:13" ht="15" x14ac:dyDescent="0.2">
      <c r="A352" s="161"/>
      <c r="B352" s="171" t="s">
        <v>17</v>
      </c>
      <c r="C352" s="171"/>
      <c r="D352" s="171"/>
      <c r="E352" s="171" t="s">
        <v>90</v>
      </c>
      <c r="F352" s="171"/>
      <c r="G352" s="171"/>
      <c r="H352" s="171"/>
      <c r="I352" s="171"/>
      <c r="J352" s="171"/>
      <c r="K352" s="171"/>
      <c r="L352" s="166"/>
      <c r="M352" s="541"/>
    </row>
    <row r="353" spans="1:13" ht="15" x14ac:dyDescent="0.2">
      <c r="A353" s="161"/>
      <c r="B353" s="171" t="s">
        <v>143</v>
      </c>
      <c r="C353" s="171"/>
      <c r="D353" s="171"/>
      <c r="E353" s="483">
        <v>0</v>
      </c>
      <c r="F353" s="171"/>
      <c r="G353" s="171"/>
      <c r="H353" s="166"/>
      <c r="I353" s="431">
        <f>E353*'Rate Classifications'!F37</f>
        <v>0</v>
      </c>
      <c r="J353" s="171" t="s">
        <v>193</v>
      </c>
      <c r="K353" s="171"/>
      <c r="L353" s="166"/>
      <c r="M353" s="541"/>
    </row>
    <row r="354" spans="1:13" ht="15" x14ac:dyDescent="0.2">
      <c r="A354" s="161"/>
      <c r="B354" s="171"/>
      <c r="C354" s="171"/>
      <c r="D354" s="171"/>
      <c r="E354" s="166"/>
      <c r="F354" s="171"/>
      <c r="G354" s="171"/>
      <c r="H354" s="166"/>
      <c r="I354" s="184"/>
      <c r="J354" s="171"/>
      <c r="K354" s="171"/>
      <c r="L354" s="166"/>
      <c r="M354" s="541"/>
    </row>
    <row r="355" spans="1:13" ht="15" x14ac:dyDescent="0.2">
      <c r="A355" s="161"/>
      <c r="B355" s="171"/>
      <c r="C355" s="171"/>
      <c r="D355" s="171"/>
      <c r="E355" s="166"/>
      <c r="F355" s="171"/>
      <c r="G355" s="171"/>
      <c r="H355" s="166"/>
      <c r="I355" s="184"/>
      <c r="J355" s="171"/>
      <c r="K355" s="171"/>
      <c r="L355" s="166"/>
      <c r="M355" s="541"/>
    </row>
    <row r="356" spans="1:13" ht="15" x14ac:dyDescent="0.2">
      <c r="A356" s="161"/>
      <c r="B356" s="171"/>
      <c r="C356" s="171"/>
      <c r="D356" s="171"/>
      <c r="E356" s="166"/>
      <c r="F356" s="171"/>
      <c r="G356" s="171"/>
      <c r="H356" s="166"/>
      <c r="I356" s="184"/>
      <c r="J356" s="171"/>
      <c r="K356" s="171"/>
      <c r="L356" s="166"/>
      <c r="M356" s="541"/>
    </row>
    <row r="357" spans="1:13" ht="15.75" x14ac:dyDescent="0.25">
      <c r="A357" s="167" t="s">
        <v>420</v>
      </c>
      <c r="B357" s="168"/>
      <c r="C357" s="168"/>
      <c r="D357" s="168"/>
      <c r="E357" s="168"/>
      <c r="F357" s="169"/>
      <c r="G357" s="196"/>
      <c r="H357" s="196"/>
      <c r="I357" s="196"/>
      <c r="J357" s="196"/>
      <c r="K357" s="196"/>
      <c r="L357" s="166"/>
      <c r="M357" s="541"/>
    </row>
    <row r="358" spans="1:13" ht="15" x14ac:dyDescent="0.2">
      <c r="A358" s="159"/>
      <c r="B358" s="171"/>
      <c r="C358" s="171"/>
      <c r="D358" s="172"/>
      <c r="E358" s="172"/>
      <c r="F358" s="172" t="s">
        <v>67</v>
      </c>
      <c r="G358" s="172"/>
      <c r="H358" s="171"/>
      <c r="I358" s="173"/>
      <c r="J358" s="171"/>
      <c r="K358" s="171"/>
      <c r="L358" s="166"/>
      <c r="M358" s="541"/>
    </row>
    <row r="359" spans="1:13" ht="15" x14ac:dyDescent="0.2">
      <c r="A359" s="161"/>
      <c r="B359" s="166" t="s">
        <v>74</v>
      </c>
      <c r="C359" s="166"/>
      <c r="D359" s="175"/>
      <c r="E359" s="175"/>
      <c r="F359" s="172">
        <v>8</v>
      </c>
      <c r="G359" s="172"/>
      <c r="H359" s="171"/>
      <c r="I359" s="432">
        <f>'Rate Classifications'!F32*F359</f>
        <v>0</v>
      </c>
      <c r="J359" s="171" t="s">
        <v>8</v>
      </c>
      <c r="K359" s="171"/>
      <c r="L359" s="166"/>
      <c r="M359" s="541"/>
    </row>
    <row r="360" spans="1:13" ht="15" x14ac:dyDescent="0.2">
      <c r="A360" s="161"/>
      <c r="B360" s="166" t="s">
        <v>73</v>
      </c>
      <c r="C360" s="166"/>
      <c r="D360" s="175"/>
      <c r="E360" s="175"/>
      <c r="F360" s="172">
        <v>8</v>
      </c>
      <c r="G360" s="172"/>
      <c r="H360" s="171"/>
      <c r="I360" s="432">
        <f>'Rate Classifications'!H32*F360</f>
        <v>0</v>
      </c>
      <c r="J360" s="171" t="s">
        <v>8</v>
      </c>
      <c r="K360" s="171"/>
      <c r="L360" s="166"/>
      <c r="M360" s="541"/>
    </row>
    <row r="361" spans="1:13" ht="15" x14ac:dyDescent="0.2">
      <c r="A361" s="161"/>
      <c r="B361" s="166" t="s">
        <v>68</v>
      </c>
      <c r="C361" s="166"/>
      <c r="D361" s="175"/>
      <c r="E361" s="175"/>
      <c r="F361" s="172">
        <v>8</v>
      </c>
      <c r="G361" s="172"/>
      <c r="H361" s="171"/>
      <c r="I361" s="432">
        <f>'Rate Classifications'!N32*F361</f>
        <v>0</v>
      </c>
      <c r="J361" s="171" t="s">
        <v>8</v>
      </c>
      <c r="K361" s="171"/>
      <c r="L361" s="166"/>
      <c r="M361" s="541"/>
    </row>
    <row r="362" spans="1:13" ht="15.75" x14ac:dyDescent="0.25">
      <c r="A362" s="161"/>
      <c r="B362" s="171"/>
      <c r="C362" s="171"/>
      <c r="D362" s="172"/>
      <c r="E362" s="172"/>
      <c r="F362" s="172"/>
      <c r="G362" s="172"/>
      <c r="H362" s="179"/>
      <c r="I362" s="180"/>
      <c r="J362" s="171"/>
      <c r="K362" s="171"/>
      <c r="L362" s="166"/>
      <c r="M362" s="541"/>
    </row>
    <row r="363" spans="1:13" ht="15.75" x14ac:dyDescent="0.25">
      <c r="A363" s="161"/>
      <c r="B363" s="171"/>
      <c r="C363" s="171"/>
      <c r="D363" s="172"/>
      <c r="E363" s="172"/>
      <c r="F363" s="172"/>
      <c r="G363" s="172"/>
      <c r="H363" s="179"/>
      <c r="I363" s="180"/>
      <c r="J363" s="171"/>
      <c r="K363" s="171"/>
      <c r="L363" s="166"/>
      <c r="M363" s="541"/>
    </row>
    <row r="364" spans="1:13" ht="15.75" x14ac:dyDescent="0.25">
      <c r="A364" s="161"/>
      <c r="B364" s="171"/>
      <c r="C364" s="171"/>
      <c r="D364" s="172"/>
      <c r="E364" s="172"/>
      <c r="F364" s="172"/>
      <c r="G364" s="172"/>
      <c r="H364" s="179"/>
      <c r="I364" s="180"/>
      <c r="J364" s="171"/>
      <c r="K364" s="171"/>
      <c r="L364" s="166"/>
      <c r="M364" s="541"/>
    </row>
    <row r="365" spans="1:13" ht="15.75" x14ac:dyDescent="0.25">
      <c r="A365" s="161"/>
      <c r="B365" s="171"/>
      <c r="C365" s="171"/>
      <c r="D365" s="172"/>
      <c r="E365" s="172"/>
      <c r="F365" s="172"/>
      <c r="G365" s="172"/>
      <c r="H365" s="179"/>
      <c r="I365" s="180"/>
      <c r="J365" s="171"/>
      <c r="K365" s="171"/>
      <c r="L365" s="166"/>
      <c r="M365" s="541"/>
    </row>
    <row r="366" spans="1:13" ht="15.75" x14ac:dyDescent="0.25">
      <c r="A366" s="161"/>
      <c r="B366" s="171"/>
      <c r="C366" s="171"/>
      <c r="D366" s="172"/>
      <c r="E366" s="172"/>
      <c r="F366" s="172"/>
      <c r="G366" s="172"/>
      <c r="H366" s="179"/>
      <c r="I366" s="180"/>
      <c r="J366" s="171"/>
      <c r="K366" s="171"/>
      <c r="L366" s="166"/>
      <c r="M366" s="541"/>
    </row>
    <row r="367" spans="1:13" ht="15.75" x14ac:dyDescent="0.25">
      <c r="A367" s="161"/>
      <c r="B367" s="171"/>
      <c r="C367" s="171"/>
      <c r="D367" s="172"/>
      <c r="E367" s="172"/>
      <c r="F367" s="172"/>
      <c r="G367" s="172"/>
      <c r="H367" s="179"/>
      <c r="I367" s="180"/>
      <c r="J367" s="171"/>
      <c r="K367" s="171"/>
      <c r="L367" s="166"/>
    </row>
    <row r="368" spans="1:13" ht="15" x14ac:dyDescent="0.2">
      <c r="A368" s="538"/>
      <c r="B368" s="448"/>
      <c r="C368" s="448"/>
      <c r="D368" s="548"/>
      <c r="E368" s="548"/>
      <c r="F368" s="548"/>
      <c r="G368" s="548"/>
      <c r="H368" s="448"/>
      <c r="I368" s="548"/>
      <c r="J368" s="448"/>
      <c r="K368" s="448"/>
      <c r="L368" s="538"/>
    </row>
    <row r="369" spans="1:13" x14ac:dyDescent="0.2">
      <c r="A369" s="28"/>
      <c r="B369" s="28"/>
      <c r="C369" s="28"/>
      <c r="D369" s="546"/>
      <c r="E369" s="546"/>
      <c r="F369" s="546"/>
      <c r="G369" s="546"/>
      <c r="H369" s="259"/>
      <c r="I369" s="547"/>
      <c r="J369" s="28"/>
      <c r="K369" s="28"/>
      <c r="L369" s="538"/>
    </row>
    <row r="370" spans="1:13" x14ac:dyDescent="0.2">
      <c r="A370" s="28"/>
      <c r="B370" s="28"/>
      <c r="C370" s="28"/>
      <c r="D370" s="546"/>
      <c r="E370" s="546"/>
      <c r="F370" s="546"/>
      <c r="G370" s="546"/>
      <c r="H370" s="28"/>
      <c r="I370" s="546"/>
      <c r="J370" s="28"/>
      <c r="K370" s="28"/>
      <c r="L370" s="538"/>
    </row>
    <row r="371" spans="1:13" x14ac:dyDescent="0.2">
      <c r="A371" s="28"/>
      <c r="B371" s="28"/>
      <c r="C371" s="28"/>
      <c r="D371" s="546"/>
      <c r="E371" s="546"/>
      <c r="F371" s="546"/>
      <c r="G371" s="546"/>
      <c r="H371" s="28"/>
      <c r="I371" s="546"/>
      <c r="J371" s="28"/>
      <c r="K371" s="28"/>
      <c r="L371" s="538"/>
    </row>
    <row r="372" spans="1:13" s="28" customFormat="1" x14ac:dyDescent="0.2">
      <c r="D372" s="546"/>
      <c r="E372" s="546"/>
      <c r="F372" s="546"/>
      <c r="G372" s="546"/>
      <c r="I372" s="546"/>
      <c r="L372" s="538"/>
      <c r="M372" s="538"/>
    </row>
    <row r="373" spans="1:13" s="28" customFormat="1" x14ac:dyDescent="0.2">
      <c r="D373" s="546"/>
      <c r="E373" s="546"/>
      <c r="F373" s="546"/>
      <c r="G373" s="546"/>
      <c r="I373" s="546"/>
      <c r="L373" s="538"/>
      <c r="M373" s="538"/>
    </row>
    <row r="374" spans="1:13" s="28" customFormat="1" x14ac:dyDescent="0.2">
      <c r="D374" s="546"/>
      <c r="E374" s="546"/>
      <c r="F374" s="546"/>
      <c r="G374" s="546"/>
      <c r="I374" s="546"/>
      <c r="L374" s="538"/>
      <c r="M374" s="538"/>
    </row>
    <row r="375" spans="1:13" s="28" customFormat="1" x14ac:dyDescent="0.2">
      <c r="D375" s="546"/>
      <c r="E375" s="546"/>
      <c r="F375" s="546"/>
      <c r="G375" s="546"/>
      <c r="I375" s="546"/>
      <c r="L375" s="538"/>
      <c r="M375" s="538"/>
    </row>
    <row r="376" spans="1:13" s="28" customFormat="1" x14ac:dyDescent="0.2">
      <c r="D376" s="546"/>
      <c r="E376" s="546"/>
      <c r="F376" s="546"/>
      <c r="G376" s="546"/>
      <c r="I376" s="546"/>
      <c r="L376" s="538"/>
      <c r="M376" s="538"/>
    </row>
    <row r="377" spans="1:13" s="28" customFormat="1" x14ac:dyDescent="0.2">
      <c r="D377" s="546"/>
      <c r="E377" s="546"/>
      <c r="F377" s="546"/>
      <c r="G377" s="546"/>
      <c r="I377" s="546"/>
      <c r="L377" s="538"/>
      <c r="M377" s="538"/>
    </row>
    <row r="378" spans="1:13" s="28" customFormat="1" x14ac:dyDescent="0.2">
      <c r="D378" s="546"/>
      <c r="E378" s="546"/>
      <c r="F378" s="546"/>
      <c r="G378" s="546"/>
      <c r="I378" s="546"/>
      <c r="L378" s="538"/>
      <c r="M378" s="538"/>
    </row>
    <row r="379" spans="1:13" s="28" customFormat="1" x14ac:dyDescent="0.2">
      <c r="D379" s="546"/>
      <c r="E379" s="546"/>
      <c r="F379" s="546"/>
      <c r="G379" s="546"/>
      <c r="I379" s="546"/>
      <c r="L379" s="538"/>
      <c r="M379" s="538"/>
    </row>
    <row r="380" spans="1:13" s="28" customFormat="1" x14ac:dyDescent="0.2">
      <c r="D380" s="546"/>
      <c r="E380" s="546"/>
      <c r="F380" s="546"/>
      <c r="G380" s="546"/>
      <c r="I380" s="546"/>
      <c r="L380" s="538"/>
      <c r="M380" s="538"/>
    </row>
    <row r="381" spans="1:13" s="28" customFormat="1" x14ac:dyDescent="0.2">
      <c r="D381" s="546"/>
      <c r="E381" s="546"/>
      <c r="F381" s="546"/>
      <c r="G381" s="546"/>
      <c r="I381" s="546"/>
      <c r="L381" s="538"/>
      <c r="M381" s="538"/>
    </row>
    <row r="382" spans="1:13" s="28" customFormat="1" x14ac:dyDescent="0.2">
      <c r="D382" s="546"/>
      <c r="E382" s="546"/>
      <c r="F382" s="546"/>
      <c r="G382" s="546"/>
      <c r="I382" s="546"/>
      <c r="L382" s="538"/>
      <c r="M382" s="538"/>
    </row>
    <row r="383" spans="1:13" s="28" customFormat="1" x14ac:dyDescent="0.2">
      <c r="D383" s="546"/>
      <c r="E383" s="546"/>
      <c r="F383" s="546"/>
      <c r="G383" s="546"/>
      <c r="I383" s="546"/>
      <c r="L383" s="538"/>
      <c r="M383" s="538"/>
    </row>
    <row r="384" spans="1:13" s="28" customFormat="1" x14ac:dyDescent="0.2">
      <c r="D384" s="546"/>
      <c r="E384" s="546"/>
      <c r="F384" s="546"/>
      <c r="G384" s="546"/>
      <c r="I384" s="546"/>
      <c r="L384" s="538"/>
      <c r="M384" s="538"/>
    </row>
    <row r="385" spans="4:13" s="28" customFormat="1" x14ac:dyDescent="0.2">
      <c r="D385" s="546"/>
      <c r="E385" s="546"/>
      <c r="F385" s="546"/>
      <c r="G385" s="546"/>
      <c r="I385" s="546"/>
      <c r="L385" s="538"/>
      <c r="M385" s="538"/>
    </row>
    <row r="386" spans="4:13" s="28" customFormat="1" x14ac:dyDescent="0.2">
      <c r="D386" s="546"/>
      <c r="E386" s="546"/>
      <c r="F386" s="546"/>
      <c r="G386" s="546"/>
      <c r="I386" s="546"/>
      <c r="L386" s="538"/>
      <c r="M386" s="538"/>
    </row>
    <row r="387" spans="4:13" s="28" customFormat="1" x14ac:dyDescent="0.2">
      <c r="D387" s="546"/>
      <c r="E387" s="546"/>
      <c r="F387" s="546"/>
      <c r="G387" s="546"/>
      <c r="I387" s="546"/>
      <c r="L387" s="538"/>
      <c r="M387" s="538"/>
    </row>
    <row r="388" spans="4:13" s="28" customFormat="1" x14ac:dyDescent="0.2">
      <c r="D388" s="546"/>
      <c r="E388" s="546"/>
      <c r="F388" s="546"/>
      <c r="G388" s="546"/>
      <c r="I388" s="546"/>
      <c r="L388" s="538"/>
      <c r="M388" s="538"/>
    </row>
    <row r="389" spans="4:13" s="28" customFormat="1" x14ac:dyDescent="0.2">
      <c r="D389" s="546"/>
      <c r="E389" s="546"/>
      <c r="F389" s="546"/>
      <c r="G389" s="546"/>
      <c r="I389" s="546"/>
      <c r="L389" s="538"/>
      <c r="M389" s="538"/>
    </row>
    <row r="390" spans="4:13" s="28" customFormat="1" x14ac:dyDescent="0.2">
      <c r="D390" s="546"/>
      <c r="E390" s="546"/>
      <c r="F390" s="546"/>
      <c r="G390" s="546"/>
      <c r="I390" s="546"/>
      <c r="L390" s="538"/>
      <c r="M390" s="538"/>
    </row>
    <row r="391" spans="4:13" s="28" customFormat="1" x14ac:dyDescent="0.2">
      <c r="D391" s="546"/>
      <c r="E391" s="546"/>
      <c r="F391" s="546"/>
      <c r="G391" s="546"/>
      <c r="I391" s="546"/>
      <c r="L391" s="538"/>
      <c r="M391" s="538"/>
    </row>
    <row r="392" spans="4:13" s="28" customFormat="1" x14ac:dyDescent="0.2">
      <c r="D392" s="546"/>
      <c r="E392" s="546"/>
      <c r="F392" s="546"/>
      <c r="G392" s="546"/>
      <c r="I392" s="546"/>
      <c r="L392" s="538"/>
      <c r="M392" s="538"/>
    </row>
    <row r="393" spans="4:13" s="28" customFormat="1" x14ac:dyDescent="0.2">
      <c r="D393" s="546"/>
      <c r="E393" s="546"/>
      <c r="F393" s="546"/>
      <c r="G393" s="546"/>
      <c r="I393" s="546"/>
      <c r="L393" s="538"/>
      <c r="M393" s="538"/>
    </row>
    <row r="394" spans="4:13" s="28" customFormat="1" x14ac:dyDescent="0.2">
      <c r="D394" s="546"/>
      <c r="E394" s="546"/>
      <c r="F394" s="546"/>
      <c r="G394" s="546"/>
      <c r="I394" s="546"/>
      <c r="L394" s="538"/>
      <c r="M394" s="538"/>
    </row>
    <row r="395" spans="4:13" s="28" customFormat="1" x14ac:dyDescent="0.2">
      <c r="D395" s="546"/>
      <c r="E395" s="546"/>
      <c r="F395" s="546"/>
      <c r="G395" s="546"/>
      <c r="I395" s="546"/>
      <c r="L395" s="538"/>
      <c r="M395" s="538"/>
    </row>
    <row r="396" spans="4:13" s="28" customFormat="1" x14ac:dyDescent="0.2">
      <c r="D396" s="546"/>
      <c r="E396" s="546"/>
      <c r="F396" s="546"/>
      <c r="G396" s="546"/>
      <c r="I396" s="546"/>
      <c r="L396" s="538"/>
      <c r="M396" s="538"/>
    </row>
    <row r="397" spans="4:13" s="28" customFormat="1" x14ac:dyDescent="0.2">
      <c r="D397" s="546"/>
      <c r="E397" s="546"/>
      <c r="F397" s="546"/>
      <c r="G397" s="546"/>
      <c r="I397" s="546"/>
      <c r="L397" s="538"/>
      <c r="M397" s="538"/>
    </row>
    <row r="398" spans="4:13" s="28" customFormat="1" x14ac:dyDescent="0.2">
      <c r="D398" s="546"/>
      <c r="E398" s="546"/>
      <c r="F398" s="546"/>
      <c r="G398" s="546"/>
      <c r="I398" s="546"/>
      <c r="L398" s="538"/>
      <c r="M398" s="538"/>
    </row>
    <row r="399" spans="4:13" s="28" customFormat="1" x14ac:dyDescent="0.2">
      <c r="D399" s="546"/>
      <c r="E399" s="546"/>
      <c r="F399" s="546"/>
      <c r="G399" s="546"/>
      <c r="I399" s="546"/>
      <c r="L399" s="538"/>
      <c r="M399" s="538"/>
    </row>
    <row r="400" spans="4:13" s="28" customFormat="1" x14ac:dyDescent="0.2">
      <c r="D400" s="546"/>
      <c r="E400" s="546"/>
      <c r="F400" s="546"/>
      <c r="G400" s="546"/>
      <c r="I400" s="546"/>
      <c r="L400" s="538"/>
      <c r="M400" s="538"/>
    </row>
    <row r="401" spans="4:13" s="28" customFormat="1" x14ac:dyDescent="0.2">
      <c r="D401" s="546"/>
      <c r="E401" s="546"/>
      <c r="F401" s="546"/>
      <c r="G401" s="546"/>
      <c r="I401" s="546"/>
      <c r="L401" s="538"/>
      <c r="M401" s="538"/>
    </row>
    <row r="402" spans="4:13" s="28" customFormat="1" x14ac:dyDescent="0.2">
      <c r="D402" s="546"/>
      <c r="E402" s="546"/>
      <c r="F402" s="546"/>
      <c r="G402" s="546"/>
      <c r="I402" s="546"/>
      <c r="L402" s="538"/>
      <c r="M402" s="538"/>
    </row>
    <row r="403" spans="4:13" s="28" customFormat="1" x14ac:dyDescent="0.2">
      <c r="D403" s="546"/>
      <c r="E403" s="546"/>
      <c r="F403" s="546"/>
      <c r="G403" s="546"/>
      <c r="I403" s="546"/>
      <c r="L403" s="538"/>
      <c r="M403" s="538"/>
    </row>
    <row r="404" spans="4:13" s="28" customFormat="1" x14ac:dyDescent="0.2">
      <c r="D404" s="546"/>
      <c r="E404" s="546"/>
      <c r="F404" s="546"/>
      <c r="G404" s="546"/>
      <c r="I404" s="546"/>
      <c r="L404" s="538"/>
      <c r="M404" s="538"/>
    </row>
    <row r="405" spans="4:13" s="28" customFormat="1" x14ac:dyDescent="0.2">
      <c r="D405" s="546"/>
      <c r="E405" s="546"/>
      <c r="F405" s="546"/>
      <c r="G405" s="546"/>
      <c r="I405" s="546"/>
      <c r="L405" s="538"/>
      <c r="M405" s="538"/>
    </row>
    <row r="406" spans="4:13" s="28" customFormat="1" x14ac:dyDescent="0.2">
      <c r="D406" s="546"/>
      <c r="E406" s="546"/>
      <c r="F406" s="546"/>
      <c r="G406" s="546"/>
      <c r="I406" s="546"/>
      <c r="L406" s="538"/>
      <c r="M406" s="538"/>
    </row>
    <row r="407" spans="4:13" s="28" customFormat="1" x14ac:dyDescent="0.2">
      <c r="D407" s="546"/>
      <c r="E407" s="546"/>
      <c r="F407" s="546"/>
      <c r="G407" s="546"/>
      <c r="I407" s="546"/>
      <c r="L407" s="538"/>
      <c r="M407" s="538"/>
    </row>
    <row r="408" spans="4:13" s="28" customFormat="1" x14ac:dyDescent="0.2">
      <c r="D408" s="546"/>
      <c r="E408" s="546"/>
      <c r="F408" s="546"/>
      <c r="G408" s="546"/>
      <c r="I408" s="546"/>
      <c r="L408" s="538"/>
      <c r="M408" s="538"/>
    </row>
    <row r="409" spans="4:13" s="28" customFormat="1" x14ac:dyDescent="0.2">
      <c r="D409" s="546"/>
      <c r="E409" s="546"/>
      <c r="F409" s="546"/>
      <c r="G409" s="546"/>
      <c r="I409" s="546"/>
      <c r="L409" s="538"/>
      <c r="M409" s="538"/>
    </row>
    <row r="410" spans="4:13" s="28" customFormat="1" x14ac:dyDescent="0.2">
      <c r="D410" s="546"/>
      <c r="E410" s="546"/>
      <c r="F410" s="546"/>
      <c r="G410" s="546"/>
      <c r="I410" s="546"/>
      <c r="L410" s="538"/>
      <c r="M410" s="538"/>
    </row>
    <row r="411" spans="4:13" s="28" customFormat="1" x14ac:dyDescent="0.2">
      <c r="D411" s="546"/>
      <c r="E411" s="546"/>
      <c r="F411" s="546"/>
      <c r="G411" s="546"/>
      <c r="I411" s="546"/>
      <c r="L411" s="538"/>
      <c r="M411" s="538"/>
    </row>
    <row r="412" spans="4:13" s="28" customFormat="1" x14ac:dyDescent="0.2">
      <c r="D412" s="546"/>
      <c r="E412" s="546"/>
      <c r="F412" s="546"/>
      <c r="G412" s="546"/>
      <c r="I412" s="546"/>
      <c r="L412" s="538"/>
      <c r="M412" s="538"/>
    </row>
    <row r="413" spans="4:13" s="28" customFormat="1" x14ac:dyDescent="0.2">
      <c r="D413" s="546"/>
      <c r="E413" s="546"/>
      <c r="F413" s="546"/>
      <c r="G413" s="546"/>
      <c r="I413" s="546"/>
      <c r="L413" s="538"/>
      <c r="M413" s="538"/>
    </row>
    <row r="414" spans="4:13" s="28" customFormat="1" x14ac:dyDescent="0.2">
      <c r="D414" s="546"/>
      <c r="E414" s="546"/>
      <c r="F414" s="546"/>
      <c r="G414" s="546"/>
      <c r="I414" s="546"/>
      <c r="L414" s="538"/>
      <c r="M414" s="538"/>
    </row>
    <row r="415" spans="4:13" s="28" customFormat="1" x14ac:dyDescent="0.2">
      <c r="D415" s="546"/>
      <c r="E415" s="546"/>
      <c r="F415" s="546"/>
      <c r="G415" s="546"/>
      <c r="I415" s="546"/>
      <c r="L415" s="538"/>
      <c r="M415" s="538"/>
    </row>
    <row r="416" spans="4:13" s="28" customFormat="1" x14ac:dyDescent="0.2">
      <c r="D416" s="546"/>
      <c r="E416" s="546"/>
      <c r="F416" s="546"/>
      <c r="G416" s="546"/>
      <c r="I416" s="546"/>
      <c r="L416" s="538"/>
      <c r="M416" s="538"/>
    </row>
    <row r="417" spans="4:13" s="28" customFormat="1" x14ac:dyDescent="0.2">
      <c r="D417" s="546"/>
      <c r="E417" s="546"/>
      <c r="F417" s="546"/>
      <c r="G417" s="546"/>
      <c r="I417" s="546"/>
      <c r="L417" s="538"/>
      <c r="M417" s="538"/>
    </row>
    <row r="418" spans="4:13" s="28" customFormat="1" x14ac:dyDescent="0.2">
      <c r="D418" s="546"/>
      <c r="E418" s="546"/>
      <c r="F418" s="546"/>
      <c r="G418" s="546"/>
      <c r="I418" s="546"/>
      <c r="L418" s="538"/>
      <c r="M418" s="538"/>
    </row>
    <row r="419" spans="4:13" s="28" customFormat="1" x14ac:dyDescent="0.2">
      <c r="D419" s="546"/>
      <c r="E419" s="546"/>
      <c r="F419" s="546"/>
      <c r="G419" s="546"/>
      <c r="I419" s="546"/>
      <c r="L419" s="538"/>
      <c r="M419" s="538"/>
    </row>
    <row r="420" spans="4:13" s="28" customFormat="1" x14ac:dyDescent="0.2">
      <c r="D420" s="546"/>
      <c r="E420" s="546"/>
      <c r="F420" s="546"/>
      <c r="G420" s="546"/>
      <c r="I420" s="546"/>
      <c r="L420" s="538"/>
      <c r="M420" s="538"/>
    </row>
    <row r="421" spans="4:13" s="28" customFormat="1" x14ac:dyDescent="0.2">
      <c r="D421" s="546"/>
      <c r="E421" s="546"/>
      <c r="F421" s="546"/>
      <c r="G421" s="546"/>
      <c r="I421" s="546"/>
      <c r="L421" s="538"/>
      <c r="M421" s="538"/>
    </row>
    <row r="422" spans="4:13" s="28" customFormat="1" x14ac:dyDescent="0.2">
      <c r="D422" s="546"/>
      <c r="E422" s="546"/>
      <c r="F422" s="546"/>
      <c r="G422" s="546"/>
      <c r="I422" s="546"/>
      <c r="L422" s="538"/>
      <c r="M422" s="538"/>
    </row>
    <row r="423" spans="4:13" s="28" customFormat="1" x14ac:dyDescent="0.2">
      <c r="D423" s="546"/>
      <c r="E423" s="546"/>
      <c r="F423" s="546"/>
      <c r="G423" s="546"/>
      <c r="I423" s="546"/>
      <c r="L423" s="538"/>
      <c r="M423" s="538"/>
    </row>
    <row r="424" spans="4:13" s="28" customFormat="1" x14ac:dyDescent="0.2">
      <c r="D424" s="546"/>
      <c r="E424" s="546"/>
      <c r="F424" s="546"/>
      <c r="G424" s="546"/>
      <c r="I424" s="546"/>
      <c r="L424" s="538"/>
      <c r="M424" s="538"/>
    </row>
    <row r="425" spans="4:13" s="28" customFormat="1" x14ac:dyDescent="0.2">
      <c r="D425" s="546"/>
      <c r="E425" s="546"/>
      <c r="F425" s="546"/>
      <c r="G425" s="546"/>
      <c r="I425" s="546"/>
      <c r="L425" s="538"/>
      <c r="M425" s="538"/>
    </row>
    <row r="426" spans="4:13" s="28" customFormat="1" x14ac:dyDescent="0.2">
      <c r="D426" s="546"/>
      <c r="E426" s="546"/>
      <c r="F426" s="546"/>
      <c r="G426" s="546"/>
      <c r="I426" s="546"/>
      <c r="L426" s="538"/>
      <c r="M426" s="538"/>
    </row>
    <row r="427" spans="4:13" s="28" customFormat="1" x14ac:dyDescent="0.2">
      <c r="D427" s="546"/>
      <c r="E427" s="546"/>
      <c r="F427" s="546"/>
      <c r="G427" s="546"/>
      <c r="I427" s="546"/>
      <c r="L427" s="538"/>
      <c r="M427" s="538"/>
    </row>
    <row r="428" spans="4:13" s="28" customFormat="1" x14ac:dyDescent="0.2">
      <c r="D428" s="546"/>
      <c r="E428" s="546"/>
      <c r="F428" s="546"/>
      <c r="G428" s="546"/>
      <c r="I428" s="546"/>
      <c r="L428" s="538"/>
      <c r="M428" s="538"/>
    </row>
    <row r="429" spans="4:13" s="28" customFormat="1" x14ac:dyDescent="0.2">
      <c r="D429" s="546"/>
      <c r="E429" s="546"/>
      <c r="F429" s="546"/>
      <c r="G429" s="546"/>
      <c r="I429" s="546"/>
      <c r="L429" s="538"/>
      <c r="M429" s="538"/>
    </row>
    <row r="430" spans="4:13" s="28" customFormat="1" x14ac:dyDescent="0.2">
      <c r="D430" s="546"/>
      <c r="E430" s="546"/>
      <c r="F430" s="546"/>
      <c r="G430" s="546"/>
      <c r="I430" s="546"/>
      <c r="L430" s="538"/>
      <c r="M430" s="538"/>
    </row>
    <row r="431" spans="4:13" s="28" customFormat="1" x14ac:dyDescent="0.2">
      <c r="D431" s="546"/>
      <c r="E431" s="546"/>
      <c r="F431" s="546"/>
      <c r="G431" s="546"/>
      <c r="I431" s="546"/>
      <c r="L431" s="538"/>
      <c r="M431" s="538"/>
    </row>
    <row r="432" spans="4:13" s="28" customFormat="1" x14ac:dyDescent="0.2">
      <c r="D432" s="546"/>
      <c r="E432" s="546"/>
      <c r="F432" s="546"/>
      <c r="G432" s="546"/>
      <c r="I432" s="546"/>
      <c r="L432" s="538"/>
      <c r="M432" s="538"/>
    </row>
    <row r="433" spans="4:13" s="28" customFormat="1" x14ac:dyDescent="0.2">
      <c r="D433" s="546"/>
      <c r="E433" s="546"/>
      <c r="F433" s="546"/>
      <c r="G433" s="546"/>
      <c r="I433" s="546"/>
      <c r="L433" s="538"/>
      <c r="M433" s="538"/>
    </row>
    <row r="434" spans="4:13" s="28" customFormat="1" x14ac:dyDescent="0.2">
      <c r="D434" s="546"/>
      <c r="E434" s="546"/>
      <c r="F434" s="546"/>
      <c r="G434" s="546"/>
      <c r="I434" s="546"/>
      <c r="L434" s="538"/>
      <c r="M434" s="538"/>
    </row>
    <row r="435" spans="4:13" s="28" customFormat="1" x14ac:dyDescent="0.2">
      <c r="D435" s="546"/>
      <c r="E435" s="546"/>
      <c r="F435" s="546"/>
      <c r="G435" s="546"/>
      <c r="I435" s="546"/>
      <c r="L435" s="538"/>
      <c r="M435" s="538"/>
    </row>
    <row r="436" spans="4:13" s="28" customFormat="1" x14ac:dyDescent="0.2">
      <c r="D436" s="546"/>
      <c r="E436" s="546"/>
      <c r="F436" s="546"/>
      <c r="G436" s="546"/>
      <c r="I436" s="546"/>
      <c r="L436" s="538"/>
      <c r="M436" s="538"/>
    </row>
    <row r="437" spans="4:13" s="28" customFormat="1" x14ac:dyDescent="0.2">
      <c r="D437" s="546"/>
      <c r="E437" s="546"/>
      <c r="F437" s="546"/>
      <c r="G437" s="546"/>
      <c r="I437" s="546"/>
      <c r="L437" s="538"/>
      <c r="M437" s="538"/>
    </row>
    <row r="438" spans="4:13" s="28" customFormat="1" x14ac:dyDescent="0.2">
      <c r="D438" s="546"/>
      <c r="E438" s="546"/>
      <c r="F438" s="546"/>
      <c r="G438" s="546"/>
      <c r="I438" s="546"/>
      <c r="L438" s="538"/>
      <c r="M438" s="538"/>
    </row>
    <row r="439" spans="4:13" s="28" customFormat="1" x14ac:dyDescent="0.2">
      <c r="D439" s="546"/>
      <c r="E439" s="546"/>
      <c r="F439" s="546"/>
      <c r="G439" s="546"/>
      <c r="I439" s="546"/>
      <c r="L439" s="538"/>
      <c r="M439" s="538"/>
    </row>
    <row r="440" spans="4:13" s="28" customFormat="1" x14ac:dyDescent="0.2">
      <c r="D440" s="546"/>
      <c r="E440" s="546"/>
      <c r="F440" s="546"/>
      <c r="G440" s="546"/>
      <c r="I440" s="546"/>
      <c r="L440" s="538"/>
      <c r="M440" s="538"/>
    </row>
    <row r="441" spans="4:13" s="28" customFormat="1" x14ac:dyDescent="0.2">
      <c r="D441" s="546"/>
      <c r="E441" s="546"/>
      <c r="F441" s="546"/>
      <c r="G441" s="546"/>
      <c r="I441" s="546"/>
      <c r="L441" s="538"/>
      <c r="M441" s="538"/>
    </row>
    <row r="442" spans="4:13" s="28" customFormat="1" x14ac:dyDescent="0.2">
      <c r="D442" s="546"/>
      <c r="E442" s="546"/>
      <c r="F442" s="546"/>
      <c r="G442" s="546"/>
      <c r="I442" s="546"/>
      <c r="L442" s="538"/>
      <c r="M442" s="538"/>
    </row>
    <row r="443" spans="4:13" s="28" customFormat="1" x14ac:dyDescent="0.2">
      <c r="D443" s="546"/>
      <c r="E443" s="546"/>
      <c r="F443" s="546"/>
      <c r="G443" s="546"/>
      <c r="I443" s="546"/>
      <c r="L443" s="538"/>
      <c r="M443" s="538"/>
    </row>
    <row r="444" spans="4:13" s="28" customFormat="1" x14ac:dyDescent="0.2">
      <c r="D444" s="546"/>
      <c r="E444" s="546"/>
      <c r="F444" s="546"/>
      <c r="G444" s="546"/>
      <c r="I444" s="546"/>
      <c r="L444" s="538"/>
      <c r="M444" s="538"/>
    </row>
    <row r="445" spans="4:13" s="28" customFormat="1" x14ac:dyDescent="0.2">
      <c r="D445" s="546"/>
      <c r="E445" s="546"/>
      <c r="F445" s="546"/>
      <c r="G445" s="546"/>
      <c r="I445" s="546"/>
      <c r="L445" s="538"/>
      <c r="M445" s="538"/>
    </row>
    <row r="446" spans="4:13" s="28" customFormat="1" x14ac:dyDescent="0.2">
      <c r="D446" s="546"/>
      <c r="E446" s="546"/>
      <c r="F446" s="546"/>
      <c r="G446" s="546"/>
      <c r="I446" s="546"/>
      <c r="L446" s="538"/>
      <c r="M446" s="538"/>
    </row>
    <row r="447" spans="4:13" s="28" customFormat="1" x14ac:dyDescent="0.2">
      <c r="D447" s="546"/>
      <c r="E447" s="546"/>
      <c r="F447" s="546"/>
      <c r="G447" s="546"/>
      <c r="I447" s="546"/>
      <c r="L447" s="538"/>
      <c r="M447" s="538"/>
    </row>
    <row r="448" spans="4:13" s="28" customFormat="1" x14ac:dyDescent="0.2">
      <c r="D448" s="546"/>
      <c r="E448" s="546"/>
      <c r="F448" s="546"/>
      <c r="G448" s="546"/>
      <c r="I448" s="546"/>
      <c r="L448" s="538"/>
      <c r="M448" s="538"/>
    </row>
    <row r="449" spans="4:13" s="28" customFormat="1" x14ac:dyDescent="0.2">
      <c r="D449" s="546"/>
      <c r="E449" s="546"/>
      <c r="F449" s="546"/>
      <c r="G449" s="546"/>
      <c r="I449" s="546"/>
      <c r="L449" s="538"/>
      <c r="M449" s="538"/>
    </row>
    <row r="450" spans="4:13" s="28" customFormat="1" x14ac:dyDescent="0.2">
      <c r="D450" s="546"/>
      <c r="E450" s="546"/>
      <c r="F450" s="546"/>
      <c r="G450" s="546"/>
      <c r="I450" s="546"/>
      <c r="L450" s="538"/>
      <c r="M450" s="538"/>
    </row>
    <row r="451" spans="4:13" s="28" customFormat="1" x14ac:dyDescent="0.2">
      <c r="D451" s="546"/>
      <c r="E451" s="546"/>
      <c r="F451" s="546"/>
      <c r="G451" s="546"/>
      <c r="I451" s="546"/>
      <c r="L451" s="538"/>
      <c r="M451" s="538"/>
    </row>
    <row r="452" spans="4:13" s="28" customFormat="1" x14ac:dyDescent="0.2">
      <c r="D452" s="546"/>
      <c r="E452" s="546"/>
      <c r="F452" s="546"/>
      <c r="G452" s="546"/>
      <c r="I452" s="546"/>
      <c r="L452" s="538"/>
      <c r="M452" s="538"/>
    </row>
    <row r="453" spans="4:13" s="28" customFormat="1" x14ac:dyDescent="0.2">
      <c r="D453" s="546"/>
      <c r="E453" s="546"/>
      <c r="F453" s="546"/>
      <c r="G453" s="546"/>
      <c r="I453" s="546"/>
      <c r="L453" s="538"/>
      <c r="M453" s="538"/>
    </row>
    <row r="454" spans="4:13" s="28" customFormat="1" x14ac:dyDescent="0.2">
      <c r="D454" s="546"/>
      <c r="E454" s="546"/>
      <c r="F454" s="546"/>
      <c r="G454" s="546"/>
      <c r="I454" s="546"/>
      <c r="L454" s="538"/>
      <c r="M454" s="538"/>
    </row>
    <row r="455" spans="4:13" s="28" customFormat="1" x14ac:dyDescent="0.2">
      <c r="D455" s="546"/>
      <c r="E455" s="546"/>
      <c r="F455" s="546"/>
      <c r="G455" s="546"/>
      <c r="I455" s="546"/>
      <c r="L455" s="538"/>
      <c r="M455" s="538"/>
    </row>
    <row r="456" spans="4:13" s="28" customFormat="1" x14ac:dyDescent="0.2">
      <c r="D456" s="546"/>
      <c r="E456" s="546"/>
      <c r="F456" s="546"/>
      <c r="G456" s="546"/>
      <c r="I456" s="546"/>
      <c r="L456" s="538"/>
      <c r="M456" s="538"/>
    </row>
    <row r="457" spans="4:13" s="28" customFormat="1" x14ac:dyDescent="0.2">
      <c r="D457" s="546"/>
      <c r="E457" s="546"/>
      <c r="F457" s="546"/>
      <c r="G457" s="546"/>
      <c r="I457" s="546"/>
      <c r="L457" s="538"/>
      <c r="M457" s="538"/>
    </row>
    <row r="458" spans="4:13" s="28" customFormat="1" x14ac:dyDescent="0.2">
      <c r="D458" s="546"/>
      <c r="E458" s="546"/>
      <c r="F458" s="546"/>
      <c r="G458" s="546"/>
      <c r="I458" s="546"/>
      <c r="L458" s="538"/>
      <c r="M458" s="538"/>
    </row>
    <row r="459" spans="4:13" s="28" customFormat="1" x14ac:dyDescent="0.2">
      <c r="D459" s="546"/>
      <c r="E459" s="546"/>
      <c r="F459" s="546"/>
      <c r="G459" s="546"/>
      <c r="I459" s="546"/>
      <c r="L459" s="538"/>
      <c r="M459" s="538"/>
    </row>
    <row r="460" spans="4:13" s="28" customFormat="1" x14ac:dyDescent="0.2">
      <c r="D460" s="546"/>
      <c r="E460" s="546"/>
      <c r="F460" s="546"/>
      <c r="G460" s="546"/>
      <c r="I460" s="546"/>
      <c r="L460" s="538"/>
      <c r="M460" s="538"/>
    </row>
    <row r="461" spans="4:13" s="28" customFormat="1" x14ac:dyDescent="0.2">
      <c r="D461" s="546"/>
      <c r="E461" s="546"/>
      <c r="F461" s="546"/>
      <c r="G461" s="546"/>
      <c r="I461" s="546"/>
      <c r="L461" s="538"/>
      <c r="M461" s="538"/>
    </row>
    <row r="462" spans="4:13" s="28" customFormat="1" x14ac:dyDescent="0.2">
      <c r="D462" s="546"/>
      <c r="E462" s="546"/>
      <c r="F462" s="546"/>
      <c r="G462" s="546"/>
      <c r="I462" s="546"/>
      <c r="L462" s="538"/>
      <c r="M462" s="538"/>
    </row>
    <row r="463" spans="4:13" s="28" customFormat="1" x14ac:dyDescent="0.2">
      <c r="D463" s="546"/>
      <c r="E463" s="546"/>
      <c r="F463" s="546"/>
      <c r="G463" s="546"/>
      <c r="I463" s="546"/>
      <c r="L463" s="538"/>
      <c r="M463" s="538"/>
    </row>
    <row r="464" spans="4:13" s="28" customFormat="1" x14ac:dyDescent="0.2">
      <c r="D464" s="546"/>
      <c r="E464" s="546"/>
      <c r="F464" s="546"/>
      <c r="G464" s="546"/>
      <c r="I464" s="546"/>
      <c r="L464" s="538"/>
      <c r="M464" s="538"/>
    </row>
    <row r="465" spans="4:13" s="28" customFormat="1" x14ac:dyDescent="0.2">
      <c r="D465" s="546"/>
      <c r="E465" s="546"/>
      <c r="F465" s="546"/>
      <c r="G465" s="546"/>
      <c r="I465" s="546"/>
      <c r="L465" s="538"/>
      <c r="M465" s="538"/>
    </row>
    <row r="466" spans="4:13" s="28" customFormat="1" x14ac:dyDescent="0.2">
      <c r="D466" s="546"/>
      <c r="E466" s="546"/>
      <c r="F466" s="546"/>
      <c r="G466" s="546"/>
      <c r="I466" s="546"/>
      <c r="L466" s="538"/>
      <c r="M466" s="538"/>
    </row>
    <row r="467" spans="4:13" s="28" customFormat="1" x14ac:dyDescent="0.2">
      <c r="D467" s="546"/>
      <c r="E467" s="546"/>
      <c r="F467" s="546"/>
      <c r="G467" s="546"/>
      <c r="I467" s="546"/>
      <c r="L467" s="538"/>
      <c r="M467" s="538"/>
    </row>
    <row r="468" spans="4:13" s="28" customFormat="1" x14ac:dyDescent="0.2">
      <c r="D468" s="546"/>
      <c r="E468" s="546"/>
      <c r="F468" s="546"/>
      <c r="G468" s="546"/>
      <c r="I468" s="546"/>
      <c r="L468" s="538"/>
      <c r="M468" s="538"/>
    </row>
    <row r="469" spans="4:13" s="28" customFormat="1" x14ac:dyDescent="0.2">
      <c r="D469" s="546"/>
      <c r="E469" s="546"/>
      <c r="F469" s="546"/>
      <c r="G469" s="546"/>
      <c r="I469" s="546"/>
      <c r="L469" s="538"/>
      <c r="M469" s="538"/>
    </row>
    <row r="470" spans="4:13" s="28" customFormat="1" x14ac:dyDescent="0.2">
      <c r="D470" s="546"/>
      <c r="E470" s="546"/>
      <c r="F470" s="546"/>
      <c r="G470" s="546"/>
      <c r="I470" s="546"/>
      <c r="L470" s="538"/>
      <c r="M470" s="538"/>
    </row>
    <row r="471" spans="4:13" s="28" customFormat="1" x14ac:dyDescent="0.2">
      <c r="D471" s="546"/>
      <c r="E471" s="546"/>
      <c r="F471" s="546"/>
      <c r="G471" s="546"/>
      <c r="I471" s="546"/>
      <c r="L471" s="538"/>
      <c r="M471" s="538"/>
    </row>
    <row r="472" spans="4:13" s="28" customFormat="1" x14ac:dyDescent="0.2">
      <c r="D472" s="546"/>
      <c r="E472" s="546"/>
      <c r="F472" s="546"/>
      <c r="G472" s="546"/>
      <c r="I472" s="546"/>
      <c r="L472" s="538"/>
      <c r="M472" s="538"/>
    </row>
    <row r="473" spans="4:13" s="28" customFormat="1" x14ac:dyDescent="0.2">
      <c r="D473" s="546"/>
      <c r="E473" s="546"/>
      <c r="F473" s="546"/>
      <c r="G473" s="546"/>
      <c r="I473" s="546"/>
      <c r="L473" s="538"/>
      <c r="M473" s="538"/>
    </row>
    <row r="474" spans="4:13" s="28" customFormat="1" x14ac:dyDescent="0.2">
      <c r="D474" s="546"/>
      <c r="E474" s="546"/>
      <c r="F474" s="546"/>
      <c r="G474" s="546"/>
      <c r="I474" s="546"/>
      <c r="L474" s="538"/>
      <c r="M474" s="538"/>
    </row>
    <row r="475" spans="4:13" s="28" customFormat="1" x14ac:dyDescent="0.2">
      <c r="D475" s="546"/>
      <c r="E475" s="546"/>
      <c r="F475" s="546"/>
      <c r="G475" s="546"/>
      <c r="I475" s="546"/>
      <c r="L475" s="538"/>
      <c r="M475" s="538"/>
    </row>
    <row r="476" spans="4:13" s="28" customFormat="1" x14ac:dyDescent="0.2">
      <c r="D476" s="546"/>
      <c r="E476" s="546"/>
      <c r="F476" s="546"/>
      <c r="G476" s="546"/>
      <c r="I476" s="546"/>
      <c r="L476" s="538"/>
      <c r="M476" s="538"/>
    </row>
    <row r="477" spans="4:13" s="28" customFormat="1" x14ac:dyDescent="0.2">
      <c r="D477" s="546"/>
      <c r="E477" s="546"/>
      <c r="F477" s="546"/>
      <c r="G477" s="546"/>
      <c r="I477" s="546"/>
      <c r="L477" s="538"/>
      <c r="M477" s="538"/>
    </row>
    <row r="478" spans="4:13" s="28" customFormat="1" x14ac:dyDescent="0.2">
      <c r="D478" s="546"/>
      <c r="E478" s="546"/>
      <c r="F478" s="546"/>
      <c r="G478" s="546"/>
      <c r="I478" s="546"/>
      <c r="L478" s="538"/>
      <c r="M478" s="538"/>
    </row>
    <row r="479" spans="4:13" s="28" customFormat="1" x14ac:dyDescent="0.2">
      <c r="D479" s="546"/>
      <c r="E479" s="546"/>
      <c r="F479" s="546"/>
      <c r="G479" s="546"/>
      <c r="I479" s="546"/>
      <c r="L479" s="538"/>
      <c r="M479" s="538"/>
    </row>
    <row r="480" spans="4:13" s="28" customFormat="1" x14ac:dyDescent="0.2">
      <c r="D480" s="546"/>
      <c r="E480" s="546"/>
      <c r="F480" s="546"/>
      <c r="G480" s="546"/>
      <c r="I480" s="546"/>
      <c r="L480" s="538"/>
      <c r="M480" s="538"/>
    </row>
    <row r="481" spans="4:13" s="28" customFormat="1" x14ac:dyDescent="0.2">
      <c r="D481" s="546"/>
      <c r="E481" s="546"/>
      <c r="F481" s="546"/>
      <c r="G481" s="546"/>
      <c r="I481" s="546"/>
      <c r="L481" s="538"/>
      <c r="M481" s="538"/>
    </row>
  </sheetData>
  <sheetProtection password="CBF3" sheet="1" objects="1" scenarios="1" selectLockedCells="1" selectUnlockedCells="1"/>
  <mergeCells count="3">
    <mergeCell ref="B15:E15"/>
    <mergeCell ref="A183:K183"/>
    <mergeCell ref="A184:G184"/>
  </mergeCells>
  <phoneticPr fontId="2" type="noConversion"/>
  <pageMargins left="0.75" right="0.75" top="0.75" bottom="0.5" header="0.5" footer="0.5"/>
  <pageSetup scale="75" orientation="portrait" r:id="rId1"/>
  <headerFooter alignWithMargins="0"/>
  <rowBreaks count="5" manualBreakCount="5">
    <brk id="63" max="16383" man="1"/>
    <brk id="123" max="16383" man="1"/>
    <brk id="180" max="16383" man="1"/>
    <brk id="236" max="16383" man="1"/>
    <brk id="302" max="16383" man="1"/>
  </rowBreaks>
  <colBreaks count="1" manualBreakCount="1">
    <brk id="1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2"/>
  </sheetPr>
  <dimension ref="A1:BH568"/>
  <sheetViews>
    <sheetView topLeftCell="A249" zoomScale="85" zoomScaleNormal="75" zoomScaleSheetLayoutView="75" workbookViewId="0">
      <selection activeCell="Q264" sqref="Q264"/>
    </sheetView>
  </sheetViews>
  <sheetFormatPr defaultColWidth="9.140625" defaultRowHeight="12.75" x14ac:dyDescent="0.2"/>
  <cols>
    <col min="1" max="1" width="3.85546875" style="9" customWidth="1"/>
    <col min="2" max="3" width="11.85546875" style="9" customWidth="1"/>
    <col min="4" max="4" width="11.85546875" style="159" customWidth="1"/>
    <col min="5" max="7" width="11.85546875" style="9" customWidth="1"/>
    <col min="8" max="8" width="11.85546875" style="159" customWidth="1"/>
    <col min="9" max="10" width="11.85546875" style="9" customWidth="1"/>
    <col min="11" max="11" width="11.85546875" style="159" customWidth="1"/>
    <col min="12" max="12" width="9.140625" style="159"/>
    <col min="13" max="16" width="9.140625" style="9"/>
    <col min="17" max="17" width="12.140625" style="9" customWidth="1"/>
    <col min="18" max="18" width="11.28515625" style="9" customWidth="1"/>
    <col min="19" max="19" width="10.28515625" style="9" bestFit="1" customWidth="1"/>
    <col min="20" max="20" width="11.28515625" style="9" bestFit="1" customWidth="1"/>
    <col min="21" max="21" width="11" style="9" customWidth="1"/>
    <col min="22" max="22" width="12.5703125" style="9" customWidth="1"/>
    <col min="23" max="23" width="9.85546875" style="9" customWidth="1"/>
    <col min="24" max="60" width="9.140625" style="28"/>
    <col min="61" max="16384" width="9.140625" style="9"/>
  </cols>
  <sheetData>
    <row r="1" spans="1:23" ht="15.75" x14ac:dyDescent="0.25">
      <c r="A1" s="197" t="s">
        <v>526</v>
      </c>
      <c r="B1" s="190"/>
      <c r="C1" s="190"/>
      <c r="D1" s="190"/>
      <c r="E1" s="190"/>
      <c r="F1" s="190"/>
      <c r="G1" s="191"/>
      <c r="H1" s="189"/>
      <c r="I1" s="171"/>
      <c r="J1" s="171"/>
      <c r="L1" s="9"/>
      <c r="W1" s="28"/>
    </row>
    <row r="2" spans="1:23" ht="15" x14ac:dyDescent="0.2">
      <c r="A2" s="171"/>
      <c r="B2" s="171"/>
      <c r="C2" s="171"/>
      <c r="D2" s="171"/>
      <c r="E2" s="171"/>
      <c r="F2" s="171"/>
      <c r="G2" s="171"/>
      <c r="I2" s="171"/>
      <c r="J2" s="171"/>
      <c r="K2" s="171"/>
      <c r="L2" s="9"/>
      <c r="W2" s="28"/>
    </row>
    <row r="3" spans="1:23" ht="15" x14ac:dyDescent="0.2">
      <c r="A3" s="171"/>
      <c r="B3" s="171" t="s">
        <v>376</v>
      </c>
      <c r="C3" s="171"/>
      <c r="D3" s="172"/>
      <c r="E3" s="172"/>
      <c r="F3" s="172"/>
      <c r="G3" s="172"/>
      <c r="I3" s="171"/>
      <c r="J3" s="172"/>
      <c r="K3" s="171"/>
      <c r="L3" s="32"/>
      <c r="M3" s="32"/>
      <c r="N3" s="32"/>
      <c r="O3" s="32"/>
      <c r="W3" s="28"/>
    </row>
    <row r="4" spans="1:23" ht="15" x14ac:dyDescent="0.2">
      <c r="A4" s="171"/>
      <c r="B4" s="171" t="s">
        <v>519</v>
      </c>
      <c r="C4" s="171"/>
      <c r="E4" s="172" t="s">
        <v>3</v>
      </c>
      <c r="F4" s="172" t="s">
        <v>4</v>
      </c>
      <c r="G4" s="172"/>
      <c r="I4" s="171"/>
      <c r="J4" s="172" t="s">
        <v>5</v>
      </c>
      <c r="K4" s="171"/>
      <c r="L4" s="9"/>
      <c r="W4" s="28"/>
    </row>
    <row r="5" spans="1:23" ht="15" x14ac:dyDescent="0.2">
      <c r="A5" s="171"/>
      <c r="B5" s="171" t="s">
        <v>520</v>
      </c>
      <c r="C5" s="171" t="s">
        <v>2</v>
      </c>
      <c r="E5" s="172">
        <v>10</v>
      </c>
      <c r="F5" s="172">
        <v>1</v>
      </c>
      <c r="G5" s="172"/>
      <c r="I5" s="172"/>
      <c r="J5" s="212">
        <f>'Rate Classifications'!N32*E5*F5</f>
        <v>0</v>
      </c>
      <c r="K5" s="171"/>
      <c r="L5" s="9"/>
      <c r="W5" s="28"/>
    </row>
    <row r="6" spans="1:23" ht="15" x14ac:dyDescent="0.2">
      <c r="A6" s="171"/>
      <c r="B6" s="171"/>
      <c r="C6" s="171"/>
      <c r="E6" s="172"/>
      <c r="F6" s="172"/>
      <c r="G6" s="172"/>
      <c r="I6" s="172"/>
      <c r="J6" s="212"/>
      <c r="K6" s="171"/>
      <c r="L6" s="9"/>
      <c r="W6" s="28"/>
    </row>
    <row r="7" spans="1:23" ht="15" x14ac:dyDescent="0.2">
      <c r="A7" s="171"/>
      <c r="B7" s="171"/>
      <c r="C7" s="171"/>
      <c r="E7" s="172"/>
      <c r="F7" s="172"/>
      <c r="G7" s="172"/>
      <c r="I7" s="172"/>
      <c r="J7" s="210"/>
      <c r="K7" s="171"/>
      <c r="L7" s="9"/>
      <c r="W7" s="28"/>
    </row>
    <row r="8" spans="1:23" ht="15" x14ac:dyDescent="0.2">
      <c r="A8" s="171"/>
      <c r="B8" s="171" t="s">
        <v>521</v>
      </c>
      <c r="C8" s="171"/>
      <c r="E8" s="172"/>
      <c r="F8" s="172"/>
      <c r="G8" s="172"/>
      <c r="I8" s="172"/>
      <c r="J8" s="210"/>
      <c r="K8" s="171"/>
      <c r="L8" s="18"/>
      <c r="M8" s="18"/>
      <c r="N8" s="18"/>
      <c r="O8" s="60"/>
      <c r="W8" s="28"/>
    </row>
    <row r="9" spans="1:23" ht="15" x14ac:dyDescent="0.2">
      <c r="A9" s="171"/>
      <c r="B9" s="171" t="s">
        <v>522</v>
      </c>
      <c r="C9" s="171" t="s">
        <v>2</v>
      </c>
      <c r="E9" s="172">
        <v>8</v>
      </c>
      <c r="F9" s="172">
        <v>1</v>
      </c>
      <c r="G9" s="172"/>
      <c r="I9" s="172"/>
      <c r="J9" s="212">
        <f>'Rate Classifications'!$L$32*E9*F9</f>
        <v>0</v>
      </c>
      <c r="K9" s="171"/>
      <c r="L9" s="18"/>
      <c r="M9" s="18"/>
      <c r="N9" s="18"/>
      <c r="O9" s="61"/>
      <c r="W9" s="28"/>
    </row>
    <row r="10" spans="1:23" ht="15" x14ac:dyDescent="0.2">
      <c r="A10" s="171"/>
      <c r="B10" s="171"/>
      <c r="C10" s="171" t="s">
        <v>2</v>
      </c>
      <c r="E10" s="172">
        <v>2</v>
      </c>
      <c r="F10" s="172">
        <v>1.5</v>
      </c>
      <c r="G10" s="172"/>
      <c r="I10" s="172"/>
      <c r="J10" s="212">
        <f>'Rate Classifications'!$L$32*F10*E10</f>
        <v>0</v>
      </c>
      <c r="K10" s="171"/>
      <c r="L10" s="18"/>
      <c r="M10" s="18"/>
      <c r="N10" s="18"/>
      <c r="O10" s="61"/>
      <c r="W10" s="28"/>
    </row>
    <row r="11" spans="1:23" ht="15" x14ac:dyDescent="0.2">
      <c r="A11" s="171"/>
      <c r="B11" s="171"/>
      <c r="C11" s="171"/>
      <c r="E11" s="172"/>
      <c r="F11" s="172"/>
      <c r="G11" s="208"/>
      <c r="H11" s="227"/>
      <c r="I11" s="208"/>
      <c r="J11" s="211"/>
      <c r="K11" s="207"/>
      <c r="L11" s="18"/>
      <c r="M11" s="18"/>
      <c r="N11" s="18"/>
      <c r="O11" s="60"/>
      <c r="W11" s="28"/>
    </row>
    <row r="12" spans="1:23" ht="15" x14ac:dyDescent="0.2">
      <c r="A12" s="171"/>
      <c r="B12" s="171"/>
      <c r="C12" s="171"/>
      <c r="E12" s="172"/>
      <c r="F12" s="172"/>
      <c r="G12" s="172"/>
      <c r="I12" s="172" t="s">
        <v>5</v>
      </c>
      <c r="J12" s="212">
        <f>SUM(J5,J9:J10)</f>
        <v>0</v>
      </c>
      <c r="K12" s="171" t="s">
        <v>8</v>
      </c>
      <c r="L12" s="18"/>
      <c r="M12" s="18"/>
      <c r="N12" s="18"/>
      <c r="O12" s="60"/>
      <c r="W12" s="28"/>
    </row>
    <row r="13" spans="1:23" ht="15" x14ac:dyDescent="0.2">
      <c r="A13" s="171"/>
      <c r="B13" s="171"/>
      <c r="C13" s="171"/>
      <c r="E13" s="172"/>
      <c r="F13" s="172"/>
      <c r="G13" s="172"/>
      <c r="I13" s="172"/>
      <c r="J13" s="212"/>
      <c r="K13" s="171"/>
      <c r="L13" s="18"/>
      <c r="M13" s="18"/>
      <c r="N13" s="18"/>
      <c r="O13" s="60"/>
      <c r="W13" s="28"/>
    </row>
    <row r="14" spans="1:23" ht="15" x14ac:dyDescent="0.2">
      <c r="A14" s="171"/>
      <c r="B14" s="171" t="s">
        <v>375</v>
      </c>
      <c r="C14" s="171"/>
      <c r="E14" s="172"/>
      <c r="F14" s="172"/>
      <c r="G14" s="172"/>
      <c r="I14" s="172"/>
      <c r="J14" s="210"/>
      <c r="K14" s="171"/>
      <c r="L14" s="18"/>
      <c r="M14" s="18"/>
      <c r="N14" s="18"/>
      <c r="O14" s="60"/>
      <c r="W14" s="28"/>
    </row>
    <row r="15" spans="1:23" ht="15" x14ac:dyDescent="0.2">
      <c r="A15" s="171"/>
      <c r="B15" s="171" t="s">
        <v>523</v>
      </c>
      <c r="C15" s="171"/>
      <c r="E15" s="172" t="s">
        <v>10</v>
      </c>
      <c r="F15" s="172" t="s">
        <v>11</v>
      </c>
      <c r="G15" s="172"/>
      <c r="I15" s="172"/>
      <c r="J15" s="210"/>
      <c r="K15" s="171"/>
      <c r="L15" s="9"/>
      <c r="W15" s="28"/>
    </row>
    <row r="16" spans="1:23" ht="15" x14ac:dyDescent="0.2">
      <c r="A16" s="171"/>
      <c r="B16" s="171"/>
      <c r="C16" s="171"/>
      <c r="E16" s="172">
        <v>2</v>
      </c>
      <c r="F16" s="172" t="s">
        <v>142</v>
      </c>
      <c r="G16" s="172"/>
      <c r="I16" s="172"/>
      <c r="J16" s="212">
        <f>E16*'Rate Classifications'!F35</f>
        <v>72</v>
      </c>
      <c r="K16" s="171"/>
      <c r="L16" s="9"/>
      <c r="W16" s="28"/>
    </row>
    <row r="17" spans="1:23" ht="15" x14ac:dyDescent="0.2">
      <c r="A17" s="171"/>
      <c r="B17" s="171"/>
      <c r="C17" s="171"/>
      <c r="E17" s="172"/>
      <c r="F17" s="172"/>
      <c r="G17" s="172"/>
      <c r="I17" s="172"/>
      <c r="J17" s="210"/>
      <c r="K17" s="171"/>
      <c r="L17" s="9"/>
      <c r="W17" s="28"/>
    </row>
    <row r="18" spans="1:23" ht="15" x14ac:dyDescent="0.2">
      <c r="A18" s="171"/>
      <c r="B18" s="171" t="s">
        <v>524</v>
      </c>
      <c r="C18" s="171"/>
      <c r="E18" s="172" t="s">
        <v>13</v>
      </c>
      <c r="F18" s="172" t="s">
        <v>14</v>
      </c>
      <c r="G18" s="172" t="s">
        <v>15</v>
      </c>
      <c r="I18" s="172"/>
      <c r="J18" s="210"/>
      <c r="K18" s="171"/>
      <c r="L18" s="9"/>
      <c r="W18" s="28"/>
    </row>
    <row r="19" spans="1:23" ht="15" x14ac:dyDescent="0.2">
      <c r="A19" s="171"/>
      <c r="B19" s="171" t="s">
        <v>522</v>
      </c>
      <c r="C19" s="171" t="s">
        <v>12</v>
      </c>
      <c r="E19" s="475">
        <v>0</v>
      </c>
      <c r="F19" s="172" t="s">
        <v>142</v>
      </c>
      <c r="G19" s="172">
        <v>1</v>
      </c>
      <c r="I19" s="172"/>
      <c r="J19" s="212">
        <f>E19*'Rate Classifications'!F36*G19</f>
        <v>0</v>
      </c>
      <c r="K19" s="171"/>
      <c r="L19" s="9"/>
      <c r="W19" s="28"/>
    </row>
    <row r="20" spans="1:23" ht="15" x14ac:dyDescent="0.2">
      <c r="A20" s="171"/>
      <c r="B20" s="171"/>
      <c r="C20" s="171"/>
      <c r="E20" s="172"/>
      <c r="F20" s="172"/>
      <c r="G20" s="208"/>
      <c r="H20" s="227"/>
      <c r="I20" s="208"/>
      <c r="J20" s="211"/>
      <c r="K20" s="207"/>
      <c r="L20" s="9"/>
      <c r="S20" s="198" t="s">
        <v>113</v>
      </c>
      <c r="U20" s="21" t="s">
        <v>114</v>
      </c>
      <c r="V20" s="198" t="s">
        <v>22</v>
      </c>
      <c r="W20" s="28"/>
    </row>
    <row r="21" spans="1:23" ht="15" x14ac:dyDescent="0.2">
      <c r="A21" s="171"/>
      <c r="B21" s="171"/>
      <c r="C21" s="171"/>
      <c r="E21" s="172"/>
      <c r="F21" s="172"/>
      <c r="G21" s="172"/>
      <c r="I21" s="172" t="s">
        <v>5</v>
      </c>
      <c r="J21" s="212">
        <f>J16+J19</f>
        <v>72</v>
      </c>
      <c r="K21" s="171" t="s">
        <v>8</v>
      </c>
      <c r="L21" s="9"/>
      <c r="W21" s="28"/>
    </row>
    <row r="22" spans="1:23" ht="15" x14ac:dyDescent="0.2">
      <c r="A22" s="171"/>
      <c r="B22" s="171"/>
      <c r="C22" s="171"/>
      <c r="E22" s="172"/>
      <c r="F22" s="172"/>
      <c r="G22" s="172"/>
      <c r="I22" s="172"/>
      <c r="J22" s="210"/>
      <c r="K22" s="171"/>
      <c r="L22" s="9"/>
      <c r="M22" s="32" t="s">
        <v>488</v>
      </c>
      <c r="N22" s="32"/>
      <c r="O22" s="32"/>
      <c r="P22" s="32"/>
      <c r="Q22" s="32"/>
      <c r="R22" s="18"/>
      <c r="S22" s="60">
        <f>J30</f>
        <v>0</v>
      </c>
      <c r="T22" s="21" t="s">
        <v>59</v>
      </c>
      <c r="U22" s="23">
        <f>IF('TC 66-204 page 2'!F$28&gt;0,'TC 66-204 page 2'!F$28,0)</f>
        <v>0</v>
      </c>
      <c r="V22" s="209">
        <f>S22*U22</f>
        <v>0</v>
      </c>
      <c r="W22" s="28"/>
    </row>
    <row r="23" spans="1:23" ht="15" x14ac:dyDescent="0.2">
      <c r="A23" s="171"/>
      <c r="B23" s="171" t="s">
        <v>518</v>
      </c>
      <c r="C23" s="171"/>
      <c r="E23" s="172"/>
      <c r="F23" s="172"/>
      <c r="G23" s="172"/>
      <c r="I23" s="172"/>
      <c r="J23" s="210"/>
      <c r="K23" s="171"/>
      <c r="L23" s="9"/>
      <c r="M23" s="32" t="s">
        <v>489</v>
      </c>
      <c r="N23" s="32"/>
      <c r="O23" s="18"/>
      <c r="P23" s="18"/>
      <c r="Q23" s="18"/>
      <c r="R23" s="18"/>
      <c r="S23" s="60">
        <f>J37</f>
        <v>0</v>
      </c>
      <c r="T23" s="21" t="s">
        <v>59</v>
      </c>
      <c r="U23" s="23">
        <f>IF('TC 66-204 page 2'!G$28&gt;0,'TC 66-204 page 2'!G$28,0)</f>
        <v>0</v>
      </c>
      <c r="V23" s="209">
        <f>S23*U23</f>
        <v>0</v>
      </c>
      <c r="W23" s="28"/>
    </row>
    <row r="24" spans="1:23" ht="15" x14ac:dyDescent="0.2">
      <c r="A24" s="171"/>
      <c r="B24" s="171" t="s">
        <v>525</v>
      </c>
      <c r="C24" s="171"/>
      <c r="E24" s="172" t="s">
        <v>16</v>
      </c>
      <c r="F24" s="172" t="s">
        <v>17</v>
      </c>
      <c r="G24" s="172" t="s">
        <v>18</v>
      </c>
      <c r="I24" s="172"/>
      <c r="J24" s="210"/>
      <c r="K24" s="171"/>
      <c r="L24" s="9"/>
      <c r="M24" s="32" t="s">
        <v>490</v>
      </c>
      <c r="N24" s="32"/>
      <c r="O24" s="32"/>
      <c r="P24" s="18"/>
      <c r="Q24" s="18"/>
      <c r="R24" s="18"/>
      <c r="S24" s="60">
        <f>J44</f>
        <v>0</v>
      </c>
      <c r="T24" s="21" t="s">
        <v>117</v>
      </c>
      <c r="U24" s="23">
        <f>IF('TC 66-204 page 2'!I$28&gt;0,'TC 66-204 page 2'!I$28,0)</f>
        <v>0</v>
      </c>
      <c r="V24" s="209">
        <f>S24*U24</f>
        <v>0</v>
      </c>
      <c r="W24" s="28"/>
    </row>
    <row r="25" spans="1:23" ht="15" x14ac:dyDescent="0.2">
      <c r="A25" s="171"/>
      <c r="B25" s="171"/>
      <c r="C25" s="171"/>
      <c r="E25" s="475">
        <v>0</v>
      </c>
      <c r="F25" s="172" t="s">
        <v>142</v>
      </c>
      <c r="G25" s="172">
        <v>1</v>
      </c>
      <c r="I25" s="172"/>
      <c r="J25" s="212">
        <f>E25*'Rate Classifications'!F38*G25</f>
        <v>0</v>
      </c>
      <c r="K25" s="171"/>
      <c r="L25" s="181"/>
      <c r="M25" s="32" t="s">
        <v>491</v>
      </c>
      <c r="N25" s="32"/>
      <c r="O25" s="32"/>
      <c r="P25" s="18"/>
      <c r="Q25" s="18"/>
      <c r="R25" s="18"/>
      <c r="S25" s="60">
        <f>J51</f>
        <v>0</v>
      </c>
      <c r="T25" s="21" t="s">
        <v>61</v>
      </c>
      <c r="U25" s="23">
        <f>IF('TC 66-204 page 2'!J$28&gt;0,'TC 66-204 page 2'!J$28,0)</f>
        <v>0</v>
      </c>
      <c r="V25" s="209">
        <f t="shared" ref="V25:V30" si="0">S25*U25</f>
        <v>0</v>
      </c>
      <c r="W25" s="28"/>
    </row>
    <row r="26" spans="1:23" ht="15" x14ac:dyDescent="0.2">
      <c r="A26" s="171"/>
      <c r="B26" s="171"/>
      <c r="C26" s="171"/>
      <c r="E26" s="172"/>
      <c r="F26" s="172"/>
      <c r="G26" s="172"/>
      <c r="I26" s="172"/>
      <c r="J26" s="210"/>
      <c r="K26" s="171"/>
      <c r="L26" s="181"/>
      <c r="M26" s="32" t="s">
        <v>492</v>
      </c>
      <c r="N26" s="32"/>
      <c r="O26" s="32"/>
      <c r="P26" s="18"/>
      <c r="Q26" s="18"/>
      <c r="R26" s="18"/>
      <c r="S26" s="60">
        <f>J58</f>
        <v>0</v>
      </c>
      <c r="T26" s="21" t="s">
        <v>61</v>
      </c>
      <c r="U26" s="23">
        <f>IF('TC 66-204 page 2'!K$28&gt;0,'TC 66-204 page 2'!K$28,0)</f>
        <v>0</v>
      </c>
      <c r="V26" s="209">
        <f t="shared" si="0"/>
        <v>0</v>
      </c>
      <c r="W26" s="28"/>
    </row>
    <row r="27" spans="1:23" ht="15" x14ac:dyDescent="0.2">
      <c r="A27" s="823" t="s">
        <v>447</v>
      </c>
      <c r="B27" s="823"/>
      <c r="C27" s="188"/>
      <c r="E27" s="172"/>
      <c r="F27" s="172"/>
      <c r="G27" s="172"/>
      <c r="I27" s="172"/>
      <c r="J27" s="210"/>
      <c r="K27" s="171"/>
      <c r="L27" s="9"/>
      <c r="M27" s="32" t="s">
        <v>493</v>
      </c>
      <c r="N27" s="32"/>
      <c r="O27" s="18"/>
      <c r="P27" s="18"/>
      <c r="Q27" s="18"/>
      <c r="R27" s="18"/>
      <c r="S27" s="60">
        <f>J65</f>
        <v>0</v>
      </c>
      <c r="T27" s="21" t="s">
        <v>61</v>
      </c>
      <c r="U27" s="23">
        <f>IF('TC 66-204 page 2'!L$28&gt;0,'TC 66-204 page 2'!L$28,0)</f>
        <v>0</v>
      </c>
      <c r="V27" s="209">
        <f t="shared" si="0"/>
        <v>0</v>
      </c>
      <c r="W27" s="28"/>
    </row>
    <row r="28" spans="1:23" ht="15" x14ac:dyDescent="0.2">
      <c r="A28" s="171"/>
      <c r="B28" s="171" t="s">
        <v>372</v>
      </c>
      <c r="C28" s="171"/>
      <c r="E28" s="172"/>
      <c r="F28" s="173"/>
      <c r="G28" s="173">
        <f>J12</f>
        <v>0</v>
      </c>
      <c r="I28" s="172"/>
      <c r="J28" s="210"/>
      <c r="K28" s="171"/>
      <c r="L28" s="9"/>
      <c r="M28" s="32" t="s">
        <v>494</v>
      </c>
      <c r="N28" s="32"/>
      <c r="O28" s="32"/>
      <c r="P28" s="32"/>
      <c r="Q28" s="32"/>
      <c r="R28" s="18"/>
      <c r="S28" s="60">
        <f>J72</f>
        <v>0</v>
      </c>
      <c r="T28" s="21" t="s">
        <v>61</v>
      </c>
      <c r="U28" s="23">
        <f>IF('TC 66-204 page 2'!M$28&gt;0,'TC 66-204 page 2'!M$28,0)</f>
        <v>0</v>
      </c>
      <c r="V28" s="209">
        <f t="shared" si="0"/>
        <v>0</v>
      </c>
      <c r="W28" s="28"/>
    </row>
    <row r="29" spans="1:23" ht="15" x14ac:dyDescent="0.2">
      <c r="A29" s="171"/>
      <c r="B29" s="171" t="s">
        <v>373</v>
      </c>
      <c r="C29" s="171"/>
      <c r="E29" s="172"/>
      <c r="F29" s="172"/>
      <c r="G29" s="173">
        <f>J21</f>
        <v>72</v>
      </c>
      <c r="I29" s="172" t="s">
        <v>22</v>
      </c>
      <c r="J29" s="213">
        <f>SUM(G28:G30)</f>
        <v>72</v>
      </c>
      <c r="K29" s="171"/>
      <c r="L29" s="9"/>
      <c r="M29" s="32" t="s">
        <v>495</v>
      </c>
      <c r="N29" s="32"/>
      <c r="O29" s="18"/>
      <c r="P29" s="18"/>
      <c r="Q29" s="18"/>
      <c r="R29" s="18"/>
      <c r="S29" s="60">
        <f>J79</f>
        <v>0</v>
      </c>
      <c r="T29" s="21" t="s">
        <v>61</v>
      </c>
      <c r="U29" s="23">
        <f>IF('TC 66-204 page 2'!N$28&gt;0,'TC 66-204 page 2'!N$28,0)</f>
        <v>0</v>
      </c>
      <c r="V29" s="209">
        <f t="shared" si="0"/>
        <v>0</v>
      </c>
      <c r="W29" s="28"/>
    </row>
    <row r="30" spans="1:23" ht="15.75" x14ac:dyDescent="0.25">
      <c r="A30" s="171"/>
      <c r="B30" s="171" t="s">
        <v>374</v>
      </c>
      <c r="C30" s="171"/>
      <c r="E30" s="172"/>
      <c r="F30" s="172"/>
      <c r="G30" s="173">
        <f>J25</f>
        <v>0</v>
      </c>
      <c r="I30" s="218" t="s">
        <v>14</v>
      </c>
      <c r="J30" s="214">
        <f>IF(E25=0,0,J29/'Rate Classifications'!O47)</f>
        <v>0</v>
      </c>
      <c r="K30" s="171" t="s">
        <v>59</v>
      </c>
      <c r="L30" s="9"/>
      <c r="M30" s="32" t="s">
        <v>496</v>
      </c>
      <c r="N30" s="32"/>
      <c r="O30" s="32"/>
      <c r="P30" s="32"/>
      <c r="Q30" s="32"/>
      <c r="R30" s="18"/>
      <c r="S30" s="60">
        <f>J86</f>
        <v>0</v>
      </c>
      <c r="T30" s="21" t="s">
        <v>61</v>
      </c>
      <c r="U30" s="23">
        <f>IF('TC 66-204 page 2'!O$28&gt;0,'TC 66-204 page 2'!O$28,0)</f>
        <v>0</v>
      </c>
      <c r="V30" s="209">
        <f t="shared" si="0"/>
        <v>0</v>
      </c>
      <c r="W30" s="28"/>
    </row>
    <row r="31" spans="1:23" ht="15.75" x14ac:dyDescent="0.25">
      <c r="A31" s="171"/>
      <c r="B31" s="171"/>
      <c r="C31" s="171"/>
      <c r="E31" s="172"/>
      <c r="F31" s="172"/>
      <c r="G31" s="173"/>
      <c r="I31" s="179"/>
      <c r="J31" s="180"/>
      <c r="K31" s="171"/>
      <c r="L31" s="9"/>
      <c r="M31" s="32" t="s">
        <v>498</v>
      </c>
      <c r="N31" s="32"/>
      <c r="O31" s="32"/>
      <c r="P31" s="32"/>
      <c r="Q31" s="18"/>
      <c r="R31" s="18"/>
      <c r="S31" s="60">
        <f>J93</f>
        <v>0</v>
      </c>
      <c r="T31" s="21" t="s">
        <v>61</v>
      </c>
      <c r="U31" s="23">
        <f>IF('TC 66-204 page 2'!P$28&gt;0,'TC 66-204 page 2'!P$28,0)</f>
        <v>0</v>
      </c>
      <c r="V31" s="209">
        <f t="shared" ref="V31:V36" si="1">S31*U31</f>
        <v>0</v>
      </c>
      <c r="W31" s="28"/>
    </row>
    <row r="32" spans="1:23" ht="15.75" x14ac:dyDescent="0.25">
      <c r="A32" s="171"/>
      <c r="B32" s="171"/>
      <c r="C32" s="171"/>
      <c r="D32" s="172"/>
      <c r="E32" s="172"/>
      <c r="F32" s="173"/>
      <c r="G32" s="172"/>
      <c r="I32" s="179"/>
      <c r="J32" s="180"/>
      <c r="K32" s="171"/>
      <c r="L32" s="9"/>
      <c r="M32" s="32" t="s">
        <v>497</v>
      </c>
      <c r="N32" s="32"/>
      <c r="O32" s="32"/>
      <c r="P32" s="32"/>
      <c r="Q32" s="18"/>
      <c r="R32" s="18"/>
      <c r="S32" s="60">
        <f>J100</f>
        <v>0</v>
      </c>
      <c r="T32" s="21" t="s">
        <v>61</v>
      </c>
      <c r="U32" s="23">
        <f>IF('TC 66-204 page 2'!Q$28&gt;0,'TC 66-204 page 2'!Q$28,0)</f>
        <v>0</v>
      </c>
      <c r="V32" s="209">
        <f t="shared" si="1"/>
        <v>0</v>
      </c>
      <c r="W32" s="28"/>
    </row>
    <row r="33" spans="1:23" ht="15" x14ac:dyDescent="0.2">
      <c r="A33" s="171"/>
      <c r="B33" s="171"/>
      <c r="C33" s="171"/>
      <c r="D33" s="171"/>
      <c r="E33" s="171"/>
      <c r="F33" s="171"/>
      <c r="G33" s="171"/>
      <c r="I33" s="171"/>
      <c r="J33" s="171"/>
      <c r="K33" s="171"/>
      <c r="L33" s="9"/>
      <c r="M33" s="32" t="s">
        <v>499</v>
      </c>
      <c r="N33" s="32"/>
      <c r="O33" s="18"/>
      <c r="P33" s="18"/>
      <c r="Q33" s="18"/>
      <c r="R33" s="18"/>
      <c r="S33" s="60">
        <f>J107</f>
        <v>0</v>
      </c>
      <c r="T33" s="21" t="s">
        <v>61</v>
      </c>
      <c r="U33" s="23">
        <f>IF('TC 66-204 page 2'!R$28&gt;0,'TC 66-204 page 2'!R$28,0)</f>
        <v>0</v>
      </c>
      <c r="V33" s="209">
        <f t="shared" si="1"/>
        <v>0</v>
      </c>
      <c r="W33" s="28"/>
    </row>
    <row r="34" spans="1:23" ht="15.75" x14ac:dyDescent="0.25">
      <c r="A34" s="197" t="s">
        <v>529</v>
      </c>
      <c r="B34" s="190"/>
      <c r="C34" s="190"/>
      <c r="D34" s="190"/>
      <c r="E34" s="190"/>
      <c r="F34" s="191"/>
      <c r="G34" s="189"/>
      <c r="I34" s="171"/>
      <c r="J34" s="171"/>
      <c r="K34" s="171"/>
      <c r="L34" s="181"/>
      <c r="M34" s="32" t="s">
        <v>500</v>
      </c>
      <c r="N34" s="32"/>
      <c r="O34" s="32"/>
      <c r="P34" s="32"/>
      <c r="Q34" s="18"/>
      <c r="R34" s="18"/>
      <c r="S34" s="60">
        <f>J114</f>
        <v>0</v>
      </c>
      <c r="T34" s="21" t="s">
        <v>61</v>
      </c>
      <c r="U34" s="23">
        <f>IF('TC 66-204 page 2'!S$28&gt;0,'TC 66-204 page 2'!S$28,0)</f>
        <v>0</v>
      </c>
      <c r="V34" s="209">
        <f t="shared" si="1"/>
        <v>0</v>
      </c>
      <c r="W34" s="28"/>
    </row>
    <row r="35" spans="1:23" ht="15" x14ac:dyDescent="0.2">
      <c r="A35" s="171"/>
      <c r="B35" s="171"/>
      <c r="C35" s="171"/>
      <c r="D35" s="171"/>
      <c r="E35" s="171"/>
      <c r="F35" s="171"/>
      <c r="G35" s="171"/>
      <c r="I35" s="171"/>
      <c r="J35" s="171"/>
      <c r="K35" s="171"/>
      <c r="L35" s="9"/>
      <c r="M35" s="32" t="s">
        <v>501</v>
      </c>
      <c r="N35" s="32"/>
      <c r="O35" s="32"/>
      <c r="P35" s="32"/>
      <c r="Q35" s="32"/>
      <c r="R35" s="18"/>
      <c r="S35" s="60">
        <f>J121</f>
        <v>0</v>
      </c>
      <c r="T35" s="21" t="s">
        <v>61</v>
      </c>
      <c r="U35" s="23">
        <f>IF('TC 66-204 page 2'!T$28&gt;0,'TC 66-204 page 2'!T$28,0)</f>
        <v>0</v>
      </c>
      <c r="V35" s="209">
        <f t="shared" si="1"/>
        <v>0</v>
      </c>
      <c r="W35" s="28"/>
    </row>
    <row r="36" spans="1:23" ht="15" x14ac:dyDescent="0.2">
      <c r="A36" s="171"/>
      <c r="B36" s="171" t="s">
        <v>551</v>
      </c>
      <c r="C36" s="171"/>
      <c r="E36" s="172" t="s">
        <v>67</v>
      </c>
      <c r="F36" s="182" t="s">
        <v>195</v>
      </c>
      <c r="G36" s="171"/>
      <c r="I36" s="171"/>
      <c r="J36" s="171"/>
      <c r="K36" s="171"/>
      <c r="L36" s="9"/>
      <c r="M36" s="32" t="s">
        <v>502</v>
      </c>
      <c r="N36" s="32"/>
      <c r="O36" s="32"/>
      <c r="P36" s="32"/>
      <c r="Q36" s="32"/>
      <c r="R36" s="32"/>
      <c r="S36" s="65">
        <f>J128</f>
        <v>0</v>
      </c>
      <c r="T36" s="21" t="s">
        <v>61</v>
      </c>
      <c r="U36" s="23">
        <f>IF('TC 66-204 page 3'!D$28&gt;0,'TC 66-204 page 3'!D$28,0)</f>
        <v>0</v>
      </c>
      <c r="V36" s="209">
        <f t="shared" si="1"/>
        <v>0</v>
      </c>
      <c r="W36" s="28"/>
    </row>
    <row r="37" spans="1:23" ht="15.75" x14ac:dyDescent="0.25">
      <c r="A37" s="171"/>
      <c r="B37" s="171" t="s">
        <v>549</v>
      </c>
      <c r="C37" s="171" t="s">
        <v>2</v>
      </c>
      <c r="E37" s="172">
        <v>8</v>
      </c>
      <c r="F37" s="172">
        <v>250</v>
      </c>
      <c r="G37" s="171"/>
      <c r="I37" s="178" t="s">
        <v>14</v>
      </c>
      <c r="J37" s="204">
        <f>'Rate Classifications'!N32*E37/F37</f>
        <v>0</v>
      </c>
      <c r="K37" s="171" t="s">
        <v>59</v>
      </c>
      <c r="L37" s="9"/>
      <c r="M37" s="32" t="s">
        <v>504</v>
      </c>
      <c r="N37" s="32"/>
      <c r="O37" s="32"/>
      <c r="P37" s="18"/>
      <c r="Q37" s="18"/>
      <c r="R37" s="18"/>
      <c r="S37" s="60">
        <f>J135</f>
        <v>0</v>
      </c>
      <c r="T37" s="21" t="s">
        <v>61</v>
      </c>
      <c r="U37" s="23">
        <f>IF('TC 66-204 page 3'!E$28&gt;0,'TC 66-204 page 3'!E$28,0)</f>
        <v>0</v>
      </c>
      <c r="V37" s="209">
        <f t="shared" ref="V37:V42" si="2">S37*U37</f>
        <v>0</v>
      </c>
      <c r="W37" s="28"/>
    </row>
    <row r="38" spans="1:23" ht="15.75" x14ac:dyDescent="0.25">
      <c r="A38" s="171"/>
      <c r="B38" s="171"/>
      <c r="C38" s="171"/>
      <c r="D38" s="171"/>
      <c r="E38" s="171"/>
      <c r="F38" s="171"/>
      <c r="G38" s="171"/>
      <c r="I38" s="195"/>
      <c r="J38" s="171"/>
      <c r="L38" s="9"/>
      <c r="M38" s="32" t="s">
        <v>503</v>
      </c>
      <c r="N38" s="32"/>
      <c r="O38" s="32"/>
      <c r="P38" s="32"/>
      <c r="Q38" s="32"/>
      <c r="R38" s="32"/>
      <c r="S38" s="60">
        <f>J143</f>
        <v>0</v>
      </c>
      <c r="T38" s="21" t="s">
        <v>60</v>
      </c>
      <c r="U38" s="23">
        <f>IF('TC 66-204 page 3'!F$28&gt;0,'TC 66-204 page 3'!F$28,0)</f>
        <v>0</v>
      </c>
      <c r="V38" s="209">
        <f t="shared" si="2"/>
        <v>0</v>
      </c>
      <c r="W38" s="28"/>
    </row>
    <row r="39" spans="1:23" ht="15.75" x14ac:dyDescent="0.25">
      <c r="A39" s="171"/>
      <c r="B39" s="171"/>
      <c r="C39" s="171"/>
      <c r="D39" s="171"/>
      <c r="E39" s="171"/>
      <c r="F39" s="171"/>
      <c r="G39" s="171"/>
      <c r="I39" s="221"/>
      <c r="J39" s="195"/>
      <c r="K39" s="171"/>
      <c r="L39" s="9"/>
      <c r="M39" s="32" t="s">
        <v>505</v>
      </c>
      <c r="N39" s="32"/>
      <c r="O39" s="18"/>
      <c r="P39" s="18"/>
      <c r="Q39" s="18"/>
      <c r="R39" s="18"/>
      <c r="S39" s="60">
        <f>J150</f>
        <v>0</v>
      </c>
      <c r="T39" s="21" t="s">
        <v>61</v>
      </c>
      <c r="U39" s="23">
        <f>IF('TC 66-204 page 3'!G$28&gt;0,'TC 66-204 page 3'!G$28,0)</f>
        <v>0</v>
      </c>
      <c r="V39" s="209">
        <f t="shared" si="2"/>
        <v>0</v>
      </c>
      <c r="W39" s="28"/>
    </row>
    <row r="40" spans="1:23" ht="15.75" x14ac:dyDescent="0.25">
      <c r="A40" s="171"/>
      <c r="B40" s="171"/>
      <c r="C40" s="171"/>
      <c r="D40" s="171"/>
      <c r="E40" s="171"/>
      <c r="F40" s="171"/>
      <c r="G40" s="171"/>
      <c r="I40" s="221"/>
      <c r="J40" s="195"/>
      <c r="K40" s="171"/>
      <c r="L40" s="181"/>
      <c r="M40" s="32" t="s">
        <v>506</v>
      </c>
      <c r="N40" s="32"/>
      <c r="O40" s="32"/>
      <c r="P40" s="32"/>
      <c r="Q40" s="18"/>
      <c r="R40" s="18"/>
      <c r="S40" s="60">
        <f>J157</f>
        <v>0</v>
      </c>
      <c r="T40" s="21" t="s">
        <v>61</v>
      </c>
      <c r="U40" s="23">
        <f>IF('TC 66-204 page 3'!H$28&gt;0,'TC 66-204 page 3'!H$28,0)</f>
        <v>0</v>
      </c>
      <c r="V40" s="209">
        <f t="shared" si="2"/>
        <v>0</v>
      </c>
      <c r="W40" s="28"/>
    </row>
    <row r="41" spans="1:23" ht="15.75" x14ac:dyDescent="0.25">
      <c r="A41" s="825" t="s">
        <v>528</v>
      </c>
      <c r="B41" s="826"/>
      <c r="C41" s="826"/>
      <c r="D41" s="826"/>
      <c r="E41" s="826"/>
      <c r="F41" s="827"/>
      <c r="G41" s="171"/>
      <c r="I41" s="172"/>
      <c r="J41" s="171"/>
      <c r="K41" s="171"/>
      <c r="L41" s="181"/>
      <c r="M41" s="32" t="s">
        <v>507</v>
      </c>
      <c r="N41" s="32"/>
      <c r="O41" s="32"/>
      <c r="P41" s="32"/>
      <c r="Q41" s="32"/>
      <c r="R41" s="18"/>
      <c r="S41" s="60">
        <f>J164</f>
        <v>0</v>
      </c>
      <c r="T41" s="21" t="s">
        <v>61</v>
      </c>
      <c r="U41" s="23">
        <f>IF('TC 66-204 page 3'!I$28&gt;0,'TC 66-204 page 3'!I$28,0)</f>
        <v>0</v>
      </c>
      <c r="V41" s="209">
        <f t="shared" si="2"/>
        <v>0</v>
      </c>
      <c r="W41" s="28"/>
    </row>
    <row r="42" spans="1:23" ht="15" x14ac:dyDescent="0.2">
      <c r="A42" s="171"/>
      <c r="B42" s="171"/>
      <c r="C42" s="171"/>
      <c r="D42" s="171"/>
      <c r="E42" s="171"/>
      <c r="F42" s="171"/>
      <c r="G42" s="171"/>
      <c r="I42" s="172"/>
      <c r="J42" s="171"/>
      <c r="K42" s="171"/>
      <c r="L42" s="181"/>
      <c r="M42" s="32" t="s">
        <v>508</v>
      </c>
      <c r="N42" s="32"/>
      <c r="O42" s="32"/>
      <c r="P42" s="32"/>
      <c r="Q42" s="32"/>
      <c r="R42" s="18"/>
      <c r="S42" s="60">
        <f>J171</f>
        <v>0</v>
      </c>
      <c r="T42" s="21" t="s">
        <v>61</v>
      </c>
      <c r="U42" s="23">
        <f>IF('TC 66-204 page 3'!J$28&gt;0,'TC 66-204 page 3'!J$28,0)</f>
        <v>0</v>
      </c>
      <c r="V42" s="209">
        <f t="shared" si="2"/>
        <v>0</v>
      </c>
      <c r="W42" s="28"/>
    </row>
    <row r="43" spans="1:23" ht="15" x14ac:dyDescent="0.2">
      <c r="A43" s="171"/>
      <c r="B43" s="171" t="s">
        <v>552</v>
      </c>
      <c r="C43" s="171"/>
      <c r="D43" s="171"/>
      <c r="E43" s="172" t="s">
        <v>70</v>
      </c>
      <c r="F43" s="172" t="s">
        <v>71</v>
      </c>
      <c r="G43" s="171"/>
      <c r="I43" s="172"/>
      <c r="J43" s="171"/>
      <c r="K43" s="171"/>
      <c r="L43" s="181"/>
      <c r="M43" s="32" t="s">
        <v>509</v>
      </c>
      <c r="N43" s="32"/>
      <c r="O43" s="32"/>
      <c r="P43" s="32"/>
      <c r="Q43" s="32"/>
      <c r="R43" s="18"/>
      <c r="S43" s="60">
        <f>J178</f>
        <v>0</v>
      </c>
      <c r="T43" s="21" t="s">
        <v>61</v>
      </c>
      <c r="U43" s="23">
        <f>IF('TC 66-204 page 3'!K$28&gt;0,'TC 66-204 page 3'!K$28,0)</f>
        <v>0</v>
      </c>
      <c r="V43" s="209">
        <f t="shared" ref="V43:V48" si="3">S43*U43</f>
        <v>0</v>
      </c>
      <c r="W43" s="28"/>
    </row>
    <row r="44" spans="1:23" ht="15.75" x14ac:dyDescent="0.25">
      <c r="A44" s="171"/>
      <c r="B44" s="171" t="s">
        <v>104</v>
      </c>
      <c r="C44" s="171" t="s">
        <v>550</v>
      </c>
      <c r="D44" s="171"/>
      <c r="E44" s="172">
        <v>0.4</v>
      </c>
      <c r="F44" s="172">
        <v>1</v>
      </c>
      <c r="G44" s="171"/>
      <c r="I44" s="218" t="s">
        <v>14</v>
      </c>
      <c r="J44" s="214">
        <f>'Rate Classifications'!$P$32*E44*F44</f>
        <v>0</v>
      </c>
      <c r="K44" s="171" t="s">
        <v>117</v>
      </c>
      <c r="L44" s="181"/>
      <c r="M44" s="32" t="s">
        <v>510</v>
      </c>
      <c r="N44" s="32"/>
      <c r="O44" s="32"/>
      <c r="P44" s="18"/>
      <c r="Q44" s="18"/>
      <c r="R44" s="18"/>
      <c r="S44" s="60">
        <f>J188</f>
        <v>0</v>
      </c>
      <c r="T44" s="21" t="s">
        <v>118</v>
      </c>
      <c r="U44" s="23">
        <f>IF('TC 66-204 page 3'!L$28&gt;0,'TC 66-204 page 3'!L$28,0)</f>
        <v>0</v>
      </c>
      <c r="V44" s="209">
        <f t="shared" si="3"/>
        <v>0</v>
      </c>
      <c r="W44" s="28"/>
    </row>
    <row r="45" spans="1:23" ht="15.75" x14ac:dyDescent="0.25">
      <c r="A45" s="171"/>
      <c r="B45" s="171"/>
      <c r="C45" s="171"/>
      <c r="D45" s="171"/>
      <c r="E45" s="171"/>
      <c r="F45" s="171"/>
      <c r="G45" s="171"/>
      <c r="I45" s="221"/>
      <c r="J45" s="219"/>
      <c r="K45" s="171"/>
      <c r="L45" s="181"/>
      <c r="M45" s="32" t="s">
        <v>512</v>
      </c>
      <c r="N45" s="32"/>
      <c r="O45" s="32"/>
      <c r="P45" s="18"/>
      <c r="Q45" s="18"/>
      <c r="R45" s="18"/>
      <c r="S45" s="60">
        <f>J199</f>
        <v>0</v>
      </c>
      <c r="T45" s="21" t="s">
        <v>118</v>
      </c>
      <c r="U45" s="23">
        <f>IF('TC 66-204 page 3'!M$28&gt;0,'TC 66-204 page 3'!M$28,0)</f>
        <v>0</v>
      </c>
      <c r="V45" s="209">
        <f t="shared" si="3"/>
        <v>0</v>
      </c>
      <c r="W45" s="28"/>
    </row>
    <row r="46" spans="1:23" ht="15.75" x14ac:dyDescent="0.25">
      <c r="A46" s="171"/>
      <c r="B46" s="171"/>
      <c r="C46" s="171"/>
      <c r="D46" s="171"/>
      <c r="E46" s="171"/>
      <c r="F46" s="171"/>
      <c r="G46" s="171"/>
      <c r="I46" s="221"/>
      <c r="J46" s="219"/>
      <c r="K46" s="171"/>
      <c r="L46" s="181"/>
      <c r="M46" s="32" t="s">
        <v>511</v>
      </c>
      <c r="N46" s="32"/>
      <c r="O46" s="32"/>
      <c r="P46" s="18"/>
      <c r="Q46" s="18"/>
      <c r="R46" s="18"/>
      <c r="S46" s="60">
        <f>J210</f>
        <v>0</v>
      </c>
      <c r="T46" s="21" t="s">
        <v>118</v>
      </c>
      <c r="U46" s="23">
        <f>IF('TC 66-204 page 3'!N$28&gt;0,'TC 66-204 page 3'!N$28,0)</f>
        <v>0</v>
      </c>
      <c r="V46" s="209">
        <f t="shared" si="3"/>
        <v>0</v>
      </c>
      <c r="W46" s="28"/>
    </row>
    <row r="47" spans="1:23" ht="15" x14ac:dyDescent="0.2">
      <c r="A47" s="171"/>
      <c r="B47" s="171"/>
      <c r="C47" s="171"/>
      <c r="D47" s="171"/>
      <c r="E47" s="171"/>
      <c r="F47" s="171"/>
      <c r="G47" s="171"/>
      <c r="I47" s="172"/>
      <c r="J47" s="210"/>
      <c r="K47" s="171"/>
      <c r="L47" s="9"/>
      <c r="M47" s="32" t="s">
        <v>513</v>
      </c>
      <c r="N47" s="32"/>
      <c r="O47" s="32"/>
      <c r="P47" s="18"/>
      <c r="Q47" s="18"/>
      <c r="R47" s="18"/>
      <c r="S47" s="60">
        <f>J221</f>
        <v>0</v>
      </c>
      <c r="T47" s="21" t="s">
        <v>118</v>
      </c>
      <c r="U47" s="23">
        <f>IF('TC 66-204 page 3'!O$28&gt;0,'TC 66-204 page 3'!O$28,0)</f>
        <v>0</v>
      </c>
      <c r="V47" s="209">
        <f t="shared" si="3"/>
        <v>0</v>
      </c>
      <c r="W47" s="28"/>
    </row>
    <row r="48" spans="1:23" ht="15.75" x14ac:dyDescent="0.25">
      <c r="A48" s="197" t="s">
        <v>527</v>
      </c>
      <c r="B48" s="190"/>
      <c r="C48" s="190"/>
      <c r="D48" s="190"/>
      <c r="E48" s="190"/>
      <c r="F48" s="191"/>
      <c r="G48" s="189"/>
      <c r="I48" s="172"/>
      <c r="J48" s="210"/>
      <c r="K48" s="171"/>
      <c r="L48" s="9"/>
      <c r="M48" s="32" t="s">
        <v>514</v>
      </c>
      <c r="N48" s="32"/>
      <c r="O48" s="32"/>
      <c r="P48" s="32"/>
      <c r="Q48" s="18"/>
      <c r="R48" s="18"/>
      <c r="S48" s="60">
        <f>J232</f>
        <v>0</v>
      </c>
      <c r="T48" s="21" t="s">
        <v>118</v>
      </c>
      <c r="U48" s="23">
        <f>IF('TC 66-204 page 3'!P$28&gt;0,'TC 66-204 page 3'!P$28,0)</f>
        <v>0</v>
      </c>
      <c r="V48" s="209">
        <f t="shared" si="3"/>
        <v>0</v>
      </c>
      <c r="W48" s="28"/>
    </row>
    <row r="49" spans="1:23" ht="15" x14ac:dyDescent="0.2">
      <c r="A49" s="171"/>
      <c r="B49" s="171"/>
      <c r="C49" s="171"/>
      <c r="D49" s="171"/>
      <c r="E49" s="171"/>
      <c r="F49" s="171"/>
      <c r="G49" s="171"/>
      <c r="I49" s="172"/>
      <c r="J49" s="210"/>
      <c r="K49" s="171"/>
      <c r="L49" s="9"/>
      <c r="M49" s="32" t="s">
        <v>515</v>
      </c>
      <c r="N49" s="32"/>
      <c r="O49" s="32"/>
      <c r="P49" s="18"/>
      <c r="Q49" s="18"/>
      <c r="R49" s="18"/>
      <c r="S49" s="60">
        <f>J243</f>
        <v>0</v>
      </c>
      <c r="T49" s="21" t="s">
        <v>118</v>
      </c>
      <c r="U49" s="23">
        <f>IF('TC 66-204 page 3'!Q$28&gt;0,'TC 66-204 page 3'!Q$28,0)</f>
        <v>0</v>
      </c>
      <c r="V49" s="209">
        <f>S49*U49</f>
        <v>0</v>
      </c>
      <c r="W49" s="28"/>
    </row>
    <row r="50" spans="1:23" ht="15" x14ac:dyDescent="0.2">
      <c r="A50" s="171"/>
      <c r="B50" s="171" t="s">
        <v>553</v>
      </c>
      <c r="C50" s="171"/>
      <c r="D50" s="171"/>
      <c r="E50" s="172" t="s">
        <v>70</v>
      </c>
      <c r="F50" s="172" t="s">
        <v>71</v>
      </c>
      <c r="G50" s="171"/>
      <c r="I50" s="172"/>
      <c r="J50" s="210"/>
      <c r="K50" s="171"/>
      <c r="L50" s="9"/>
      <c r="M50" s="32" t="s">
        <v>516</v>
      </c>
      <c r="N50" s="32"/>
      <c r="O50" s="32"/>
      <c r="P50" s="18"/>
      <c r="Q50" s="18"/>
      <c r="R50" s="18"/>
      <c r="S50" s="60">
        <f>J254</f>
        <v>0</v>
      </c>
      <c r="T50" s="21" t="s">
        <v>118</v>
      </c>
      <c r="U50" s="23">
        <f>IF('TC 66-204 page 3'!R$28&gt;0,'TC 66-204 page 3'!R$28,0)</f>
        <v>0</v>
      </c>
      <c r="V50" s="209">
        <f>S50*U50</f>
        <v>0</v>
      </c>
      <c r="W50" s="28"/>
    </row>
    <row r="51" spans="1:23" ht="15.75" x14ac:dyDescent="0.25">
      <c r="A51" s="171"/>
      <c r="B51" s="171" t="s">
        <v>549</v>
      </c>
      <c r="C51" s="171" t="s">
        <v>2</v>
      </c>
      <c r="D51" s="171"/>
      <c r="E51" s="172">
        <v>0.2</v>
      </c>
      <c r="F51" s="172">
        <v>1</v>
      </c>
      <c r="G51" s="171"/>
      <c r="I51" s="218" t="s">
        <v>14</v>
      </c>
      <c r="J51" s="214">
        <f>'Rate Classifications'!$P$32*E51*F51</f>
        <v>0</v>
      </c>
      <c r="K51" s="171" t="s">
        <v>61</v>
      </c>
      <c r="L51" s="9"/>
      <c r="M51" s="32" t="s">
        <v>517</v>
      </c>
      <c r="N51" s="32"/>
      <c r="O51" s="32"/>
      <c r="P51" s="18"/>
      <c r="Q51" s="18"/>
      <c r="R51" s="18"/>
      <c r="S51" s="60">
        <f>J267</f>
        <v>0</v>
      </c>
      <c r="T51" s="21" t="s">
        <v>110</v>
      </c>
      <c r="U51" s="23">
        <f>IF('TC 66-204 page 4'!U86&gt;0,1,0)</f>
        <v>0</v>
      </c>
      <c r="V51" s="209">
        <f>S51*U51</f>
        <v>0</v>
      </c>
      <c r="W51" s="28"/>
    </row>
    <row r="52" spans="1:23" ht="15.75" x14ac:dyDescent="0.25">
      <c r="A52" s="373"/>
      <c r="B52" s="373"/>
      <c r="C52" s="373"/>
      <c r="D52" s="374"/>
      <c r="E52" s="374"/>
      <c r="F52" s="376"/>
      <c r="G52" s="374"/>
      <c r="H52" s="375"/>
      <c r="I52" s="377"/>
      <c r="J52" s="378"/>
      <c r="K52" s="373"/>
      <c r="L52" s="9"/>
      <c r="M52" s="67" t="s">
        <v>621</v>
      </c>
      <c r="N52" s="358"/>
      <c r="O52" s="358"/>
      <c r="P52" s="358"/>
      <c r="Q52" s="358"/>
      <c r="R52" s="358"/>
      <c r="S52" s="439">
        <f>J278</f>
        <v>0</v>
      </c>
      <c r="T52" s="21" t="s">
        <v>61</v>
      </c>
      <c r="U52" s="23">
        <f>IF('TC 66-204 page 5 Add. Items'!D$28="",0,IF('TC 66-204 page 5 Add. Items'!D$28&gt;0,'TC 66-204 page 5 Add. Items'!D$28,0))</f>
        <v>0</v>
      </c>
      <c r="V52" s="209">
        <f>S52*U52</f>
        <v>0</v>
      </c>
      <c r="W52" s="28"/>
    </row>
    <row r="53" spans="1:23" ht="15" x14ac:dyDescent="0.2">
      <c r="A53" s="171"/>
      <c r="B53" s="171"/>
      <c r="C53" s="171"/>
      <c r="D53" s="171"/>
      <c r="E53" s="171"/>
      <c r="F53" s="171"/>
      <c r="G53" s="171"/>
      <c r="I53" s="171"/>
      <c r="J53" s="171"/>
      <c r="K53" s="171"/>
      <c r="L53" s="9"/>
      <c r="M53" s="67" t="s">
        <v>622</v>
      </c>
      <c r="N53" s="358"/>
      <c r="O53" s="358"/>
      <c r="P53" s="358"/>
      <c r="Q53" s="358"/>
      <c r="R53" s="358"/>
      <c r="S53" s="439">
        <f>J288</f>
        <v>0</v>
      </c>
      <c r="T53" s="21" t="s">
        <v>61</v>
      </c>
      <c r="U53" s="23">
        <f>IF('TC 66-204 page 5 Add. Items'!E$28="",0,IF('TC 66-204 page 5 Add. Items'!E$28&gt;0,'TC 66-204 page 5 Add. Items'!E$28,0))</f>
        <v>0</v>
      </c>
      <c r="V53" s="209">
        <f>S53*U53</f>
        <v>0</v>
      </c>
      <c r="W53" s="28"/>
    </row>
    <row r="54" spans="1:23" ht="15.75" thickBot="1" x14ac:dyDescent="0.25">
      <c r="A54" s="171"/>
      <c r="B54" s="171"/>
      <c r="C54" s="171"/>
      <c r="D54" s="171"/>
      <c r="E54" s="171"/>
      <c r="F54" s="171"/>
      <c r="G54" s="171"/>
      <c r="I54" s="172"/>
      <c r="J54" s="210"/>
      <c r="K54" s="171"/>
      <c r="L54" s="9"/>
      <c r="M54" s="67" t="s">
        <v>623</v>
      </c>
      <c r="N54" s="358"/>
      <c r="O54" s="358"/>
      <c r="P54" s="358"/>
      <c r="Q54" s="358"/>
      <c r="R54" s="358"/>
      <c r="S54" s="439">
        <f>J298</f>
        <v>0</v>
      </c>
      <c r="T54" s="21" t="s">
        <v>61</v>
      </c>
      <c r="U54" s="23">
        <f>IF('TC 66-204 page 5 Add. Items'!F$28="",0,IF('TC 66-204 page 5 Add. Items'!F$28&gt;0,'TC 66-204 page 5 Add. Items'!F$28,0))</f>
        <v>0</v>
      </c>
      <c r="V54" s="400">
        <f>S53*U53</f>
        <v>0</v>
      </c>
      <c r="W54" s="28"/>
    </row>
    <row r="55" spans="1:23" ht="16.5" thickTop="1" x14ac:dyDescent="0.25">
      <c r="A55" s="197" t="s">
        <v>530</v>
      </c>
      <c r="B55" s="190"/>
      <c r="C55" s="190"/>
      <c r="D55" s="190"/>
      <c r="E55" s="190"/>
      <c r="F55" s="191"/>
      <c r="G55" s="189"/>
      <c r="I55" s="172"/>
      <c r="J55" s="210"/>
      <c r="K55" s="171"/>
      <c r="L55" s="9"/>
      <c r="M55" s="358"/>
      <c r="N55" s="358"/>
      <c r="O55" s="358"/>
      <c r="P55" s="358"/>
      <c r="Q55" s="358"/>
      <c r="R55" s="358"/>
      <c r="S55" s="209"/>
      <c r="W55" s="28"/>
    </row>
    <row r="56" spans="1:23" ht="15" x14ac:dyDescent="0.2">
      <c r="A56" s="171"/>
      <c r="B56" s="171"/>
      <c r="C56" s="171"/>
      <c r="D56" s="171"/>
      <c r="E56" s="171"/>
      <c r="F56" s="171"/>
      <c r="G56" s="171"/>
      <c r="I56" s="172"/>
      <c r="J56" s="210"/>
      <c r="K56" s="171"/>
      <c r="L56" s="9"/>
      <c r="M56" s="358"/>
      <c r="N56" s="358"/>
      <c r="O56" s="358"/>
      <c r="P56" s="358"/>
      <c r="Q56" s="358"/>
      <c r="R56" s="358"/>
      <c r="S56" s="209"/>
      <c r="U56" s="449" t="s">
        <v>116</v>
      </c>
      <c r="V56" s="450">
        <f>SUM(V22:V54)</f>
        <v>0</v>
      </c>
      <c r="W56" s="28"/>
    </row>
    <row r="57" spans="1:23" ht="15" x14ac:dyDescent="0.2">
      <c r="A57" s="171"/>
      <c r="B57" s="171" t="s">
        <v>553</v>
      </c>
      <c r="C57" s="171"/>
      <c r="D57" s="171"/>
      <c r="E57" s="172" t="s">
        <v>70</v>
      </c>
      <c r="F57" s="172" t="s">
        <v>71</v>
      </c>
      <c r="G57" s="171"/>
      <c r="I57" s="172"/>
      <c r="J57" s="210"/>
      <c r="K57" s="171"/>
      <c r="L57" s="9"/>
      <c r="S57" s="209"/>
      <c r="W57" s="28"/>
    </row>
    <row r="58" spans="1:23" ht="15.75" x14ac:dyDescent="0.25">
      <c r="A58" s="171"/>
      <c r="B58" s="171" t="s">
        <v>549</v>
      </c>
      <c r="C58" s="171" t="s">
        <v>2</v>
      </c>
      <c r="D58" s="171"/>
      <c r="E58" s="172">
        <v>3.7</v>
      </c>
      <c r="F58" s="172">
        <v>1</v>
      </c>
      <c r="G58" s="171"/>
      <c r="I58" s="218" t="s">
        <v>14</v>
      </c>
      <c r="J58" s="214">
        <f>'Rate Classifications'!$P$32*E58*F58</f>
        <v>0</v>
      </c>
      <c r="K58" s="171" t="s">
        <v>61</v>
      </c>
      <c r="L58" s="9"/>
      <c r="S58" s="209"/>
      <c r="W58" s="28"/>
    </row>
    <row r="59" spans="1:23" ht="15.75" x14ac:dyDescent="0.25">
      <c r="A59" s="171"/>
      <c r="B59" s="171"/>
      <c r="C59" s="171"/>
      <c r="D59" s="171"/>
      <c r="E59" s="171"/>
      <c r="F59" s="171"/>
      <c r="G59" s="171"/>
      <c r="I59" s="221"/>
      <c r="J59" s="219"/>
      <c r="K59" s="171"/>
      <c r="L59" s="9"/>
      <c r="S59" s="209"/>
      <c r="W59" s="28"/>
    </row>
    <row r="60" spans="1:23" ht="15.75" x14ac:dyDescent="0.25">
      <c r="A60" s="171"/>
      <c r="B60" s="171"/>
      <c r="C60" s="171"/>
      <c r="D60" s="171"/>
      <c r="E60" s="171"/>
      <c r="F60" s="171"/>
      <c r="G60" s="171"/>
      <c r="I60" s="221"/>
      <c r="J60" s="219"/>
      <c r="K60" s="171"/>
      <c r="L60" s="9"/>
      <c r="W60" s="28"/>
    </row>
    <row r="61" spans="1:23" ht="15" x14ac:dyDescent="0.2">
      <c r="A61" s="171"/>
      <c r="B61" s="171"/>
      <c r="C61" s="171"/>
      <c r="D61" s="171"/>
      <c r="E61" s="171"/>
      <c r="F61" s="171"/>
      <c r="G61" s="171"/>
      <c r="I61" s="172"/>
      <c r="J61" s="210"/>
      <c r="K61" s="171"/>
      <c r="L61" s="9"/>
      <c r="W61" s="28"/>
    </row>
    <row r="62" spans="1:23" ht="15.75" x14ac:dyDescent="0.25">
      <c r="A62" s="825" t="s">
        <v>531</v>
      </c>
      <c r="B62" s="826"/>
      <c r="C62" s="826"/>
      <c r="D62" s="826"/>
      <c r="E62" s="826"/>
      <c r="F62" s="827"/>
      <c r="G62" s="171"/>
      <c r="I62" s="172"/>
      <c r="J62" s="210"/>
      <c r="K62" s="171"/>
      <c r="L62" s="9"/>
      <c r="W62" s="28"/>
    </row>
    <row r="63" spans="1:23" ht="15" x14ac:dyDescent="0.2">
      <c r="A63" s="171"/>
      <c r="B63" s="171"/>
      <c r="C63" s="171"/>
      <c r="D63" s="171"/>
      <c r="E63" s="171"/>
      <c r="F63" s="171"/>
      <c r="G63" s="171"/>
      <c r="I63" s="172"/>
      <c r="J63" s="210"/>
      <c r="K63" s="171"/>
      <c r="L63" s="9"/>
      <c r="W63" s="28"/>
    </row>
    <row r="64" spans="1:23" ht="15" x14ac:dyDescent="0.2">
      <c r="A64" s="171"/>
      <c r="B64" s="171" t="s">
        <v>553</v>
      </c>
      <c r="C64" s="171"/>
      <c r="D64" s="171"/>
      <c r="E64" s="172" t="s">
        <v>70</v>
      </c>
      <c r="F64" s="172" t="s">
        <v>71</v>
      </c>
      <c r="G64" s="171"/>
      <c r="I64" s="172"/>
      <c r="J64" s="210"/>
      <c r="K64" s="171"/>
      <c r="L64" s="9"/>
      <c r="W64" s="28"/>
    </row>
    <row r="65" spans="1:23" ht="15.75" x14ac:dyDescent="0.25">
      <c r="A65" s="171"/>
      <c r="B65" s="171" t="s">
        <v>549</v>
      </c>
      <c r="C65" s="171" t="s">
        <v>2</v>
      </c>
      <c r="D65" s="171"/>
      <c r="E65" s="172">
        <v>1</v>
      </c>
      <c r="F65" s="172">
        <v>1</v>
      </c>
      <c r="G65" s="171"/>
      <c r="I65" s="218" t="s">
        <v>14</v>
      </c>
      <c r="J65" s="214">
        <f>'Rate Classifications'!$P$32*E65*F65</f>
        <v>0</v>
      </c>
      <c r="K65" s="171" t="s">
        <v>61</v>
      </c>
      <c r="L65" s="9"/>
      <c r="W65" s="28"/>
    </row>
    <row r="66" spans="1:23" ht="15" x14ac:dyDescent="0.2">
      <c r="A66" s="171"/>
      <c r="B66" s="171"/>
      <c r="C66" s="171"/>
      <c r="D66" s="171"/>
      <c r="E66" s="171"/>
      <c r="F66" s="171"/>
      <c r="G66" s="171"/>
      <c r="H66" s="172"/>
      <c r="I66" s="210"/>
      <c r="J66" s="171"/>
      <c r="L66" s="9"/>
      <c r="W66" s="28"/>
    </row>
    <row r="67" spans="1:23" ht="15" x14ac:dyDescent="0.2">
      <c r="A67" s="171"/>
      <c r="B67" s="171"/>
      <c r="C67" s="171"/>
      <c r="D67" s="171"/>
      <c r="E67" s="171"/>
      <c r="F67" s="171"/>
      <c r="G67" s="171"/>
      <c r="H67" s="172"/>
      <c r="I67" s="210"/>
      <c r="J67" s="171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</row>
    <row r="68" spans="1:23" ht="15" x14ac:dyDescent="0.2">
      <c r="A68" s="171"/>
      <c r="B68" s="171"/>
      <c r="C68" s="171"/>
      <c r="D68" s="171"/>
      <c r="E68" s="171"/>
      <c r="F68" s="171"/>
      <c r="G68" s="171"/>
      <c r="H68" s="172"/>
      <c r="I68" s="210"/>
      <c r="J68" s="171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</row>
    <row r="69" spans="1:23" ht="15.75" x14ac:dyDescent="0.25">
      <c r="A69" s="197" t="s">
        <v>532</v>
      </c>
      <c r="B69" s="190"/>
      <c r="C69" s="190"/>
      <c r="D69" s="190"/>
      <c r="E69" s="190"/>
      <c r="F69" s="191"/>
      <c r="G69" s="189"/>
      <c r="H69" s="221"/>
      <c r="I69" s="210"/>
      <c r="J69" s="171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</row>
    <row r="70" spans="1:23" ht="15" x14ac:dyDescent="0.2">
      <c r="A70" s="171"/>
      <c r="B70" s="171"/>
      <c r="C70" s="171"/>
      <c r="D70" s="171"/>
      <c r="E70" s="171"/>
      <c r="F70" s="171"/>
      <c r="G70" s="171"/>
      <c r="H70" s="172"/>
      <c r="I70" s="210"/>
      <c r="J70" s="171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</row>
    <row r="71" spans="1:23" ht="15" x14ac:dyDescent="0.2">
      <c r="A71" s="171"/>
      <c r="B71" s="171" t="s">
        <v>553</v>
      </c>
      <c r="C71" s="171"/>
      <c r="D71" s="171"/>
      <c r="E71" s="172" t="s">
        <v>70</v>
      </c>
      <c r="F71" s="172" t="s">
        <v>71</v>
      </c>
      <c r="G71" s="171"/>
      <c r="H71" s="172"/>
      <c r="I71" s="210"/>
      <c r="J71" s="171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</row>
    <row r="72" spans="1:23" ht="15.75" x14ac:dyDescent="0.25">
      <c r="A72" s="171"/>
      <c r="B72" s="171" t="s">
        <v>549</v>
      </c>
      <c r="C72" s="171" t="s">
        <v>2</v>
      </c>
      <c r="D72" s="171"/>
      <c r="E72" s="172">
        <v>9.6</v>
      </c>
      <c r="F72" s="172">
        <v>1</v>
      </c>
      <c r="G72" s="171"/>
      <c r="I72" s="218" t="s">
        <v>14</v>
      </c>
      <c r="J72" s="214">
        <f>'Rate Classifications'!$P$32*E72*F72</f>
        <v>0</v>
      </c>
      <c r="K72" s="171" t="s">
        <v>61</v>
      </c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</row>
    <row r="73" spans="1:23" ht="15.75" x14ac:dyDescent="0.25">
      <c r="A73" s="171"/>
      <c r="B73" s="171"/>
      <c r="C73" s="171"/>
      <c r="D73" s="171"/>
      <c r="E73" s="171"/>
      <c r="F73" s="171"/>
      <c r="G73" s="171"/>
      <c r="I73" s="221"/>
      <c r="J73" s="219"/>
      <c r="K73" s="171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</row>
    <row r="74" spans="1:23" ht="15.75" x14ac:dyDescent="0.25">
      <c r="A74" s="171"/>
      <c r="B74" s="171"/>
      <c r="C74" s="171"/>
      <c r="D74" s="171"/>
      <c r="E74" s="171"/>
      <c r="F74" s="171"/>
      <c r="G74" s="171"/>
      <c r="I74" s="221"/>
      <c r="J74" s="219"/>
      <c r="K74" s="171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</row>
    <row r="75" spans="1:23" ht="15" x14ac:dyDescent="0.2">
      <c r="A75" s="171"/>
      <c r="B75" s="171"/>
      <c r="C75" s="171"/>
      <c r="D75" s="171"/>
      <c r="E75" s="171"/>
      <c r="F75" s="171"/>
      <c r="G75" s="171"/>
      <c r="I75" s="172"/>
      <c r="J75" s="210"/>
      <c r="K75" s="171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</row>
    <row r="76" spans="1:23" ht="15.75" x14ac:dyDescent="0.25">
      <c r="A76" s="825" t="s">
        <v>533</v>
      </c>
      <c r="B76" s="826"/>
      <c r="C76" s="826"/>
      <c r="D76" s="826"/>
      <c r="E76" s="826"/>
      <c r="F76" s="827"/>
      <c r="G76" s="171"/>
      <c r="I76" s="172"/>
      <c r="J76" s="210"/>
      <c r="K76" s="171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</row>
    <row r="77" spans="1:23" ht="15" x14ac:dyDescent="0.2">
      <c r="A77" s="171"/>
      <c r="B77" s="171"/>
      <c r="C77" s="171"/>
      <c r="D77" s="171"/>
      <c r="E77" s="171"/>
      <c r="F77" s="171"/>
      <c r="G77" s="171"/>
      <c r="I77" s="172"/>
      <c r="J77" s="210"/>
      <c r="K77" s="171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</row>
    <row r="78" spans="1:23" ht="15" x14ac:dyDescent="0.2">
      <c r="A78" s="171"/>
      <c r="B78" s="171" t="s">
        <v>553</v>
      </c>
      <c r="C78" s="171"/>
      <c r="D78" s="171"/>
      <c r="E78" s="172" t="s">
        <v>70</v>
      </c>
      <c r="F78" s="172" t="s">
        <v>71</v>
      </c>
      <c r="G78" s="171"/>
      <c r="I78" s="172"/>
      <c r="J78" s="210"/>
      <c r="K78" s="171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</row>
    <row r="79" spans="1:23" ht="15.75" x14ac:dyDescent="0.25">
      <c r="A79" s="171"/>
      <c r="B79" s="171" t="s">
        <v>549</v>
      </c>
      <c r="C79" s="171" t="s">
        <v>2</v>
      </c>
      <c r="D79" s="171"/>
      <c r="E79" s="172">
        <v>3.1</v>
      </c>
      <c r="F79" s="172">
        <v>1</v>
      </c>
      <c r="G79" s="171"/>
      <c r="I79" s="218" t="s">
        <v>14</v>
      </c>
      <c r="J79" s="214">
        <f>'Rate Classifications'!$P$32*E79*F79</f>
        <v>0</v>
      </c>
      <c r="K79" s="171" t="s">
        <v>61</v>
      </c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</row>
    <row r="80" spans="1:23" ht="15" x14ac:dyDescent="0.2">
      <c r="A80" s="171"/>
      <c r="B80" s="171"/>
      <c r="C80" s="171"/>
      <c r="D80" s="171"/>
      <c r="E80" s="171"/>
      <c r="F80" s="171"/>
      <c r="G80" s="171"/>
      <c r="I80" s="172"/>
      <c r="J80" s="210"/>
      <c r="K80" s="171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</row>
    <row r="81" spans="1:23" ht="15" x14ac:dyDescent="0.2">
      <c r="A81" s="171"/>
      <c r="B81" s="171"/>
      <c r="C81" s="171"/>
      <c r="D81" s="171"/>
      <c r="E81" s="171"/>
      <c r="F81" s="171"/>
      <c r="G81" s="171"/>
      <c r="I81" s="172"/>
      <c r="J81" s="210"/>
      <c r="K81" s="171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</row>
    <row r="82" spans="1:23" ht="15" x14ac:dyDescent="0.2">
      <c r="A82" s="171"/>
      <c r="B82" s="171"/>
      <c r="C82" s="171"/>
      <c r="D82" s="171"/>
      <c r="E82" s="171"/>
      <c r="F82" s="171"/>
      <c r="G82" s="171"/>
      <c r="I82" s="172"/>
      <c r="J82" s="210"/>
      <c r="K82" s="171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</row>
    <row r="83" spans="1:23" ht="15.75" x14ac:dyDescent="0.25">
      <c r="A83" s="197" t="s">
        <v>534</v>
      </c>
      <c r="B83" s="190"/>
      <c r="C83" s="190"/>
      <c r="D83" s="190"/>
      <c r="E83" s="190"/>
      <c r="F83" s="191"/>
      <c r="G83" s="189"/>
      <c r="I83" s="172"/>
      <c r="J83" s="210"/>
      <c r="K83" s="171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</row>
    <row r="84" spans="1:23" ht="15" x14ac:dyDescent="0.2">
      <c r="A84" s="171"/>
      <c r="B84" s="171"/>
      <c r="C84" s="171"/>
      <c r="D84" s="171"/>
      <c r="E84" s="172"/>
      <c r="F84" s="172"/>
      <c r="G84" s="171"/>
      <c r="I84" s="172"/>
      <c r="J84" s="210"/>
      <c r="K84" s="171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</row>
    <row r="85" spans="1:23" ht="15" x14ac:dyDescent="0.2">
      <c r="A85" s="171"/>
      <c r="B85" s="171" t="s">
        <v>553</v>
      </c>
      <c r="C85" s="171"/>
      <c r="D85" s="171"/>
      <c r="E85" s="172" t="s">
        <v>70</v>
      </c>
      <c r="F85" s="172" t="s">
        <v>71</v>
      </c>
      <c r="G85" s="171"/>
      <c r="I85" s="172"/>
      <c r="J85" s="210"/>
      <c r="K85" s="171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</row>
    <row r="86" spans="1:23" ht="15.75" x14ac:dyDescent="0.25">
      <c r="A86" s="171"/>
      <c r="B86" s="171" t="s">
        <v>549</v>
      </c>
      <c r="C86" s="171" t="s">
        <v>2</v>
      </c>
      <c r="D86" s="171"/>
      <c r="E86" s="172">
        <v>1.2</v>
      </c>
      <c r="F86" s="172">
        <v>1</v>
      </c>
      <c r="G86" s="171"/>
      <c r="I86" s="218" t="s">
        <v>14</v>
      </c>
      <c r="J86" s="214">
        <f>'Rate Classifications'!$P$32*E86*F86</f>
        <v>0</v>
      </c>
      <c r="K86" s="171" t="s">
        <v>61</v>
      </c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</row>
    <row r="87" spans="1:23" ht="15.75" x14ac:dyDescent="0.25">
      <c r="A87" s="171"/>
      <c r="B87" s="171"/>
      <c r="C87" s="171"/>
      <c r="D87" s="171"/>
      <c r="E87" s="171"/>
      <c r="F87" s="171"/>
      <c r="G87" s="171"/>
      <c r="I87" s="221"/>
      <c r="J87" s="219"/>
      <c r="K87" s="171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</row>
    <row r="88" spans="1:23" ht="15.75" x14ac:dyDescent="0.25">
      <c r="A88" s="171"/>
      <c r="B88" s="171"/>
      <c r="C88" s="171"/>
      <c r="D88" s="171"/>
      <c r="E88" s="171"/>
      <c r="F88" s="171"/>
      <c r="G88" s="171"/>
      <c r="I88" s="221"/>
      <c r="J88" s="219"/>
      <c r="K88" s="171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</row>
    <row r="89" spans="1:23" ht="15" x14ac:dyDescent="0.2">
      <c r="A89" s="171"/>
      <c r="B89" s="171"/>
      <c r="C89" s="171"/>
      <c r="D89" s="171"/>
      <c r="E89" s="171"/>
      <c r="F89" s="171"/>
      <c r="G89" s="171"/>
      <c r="I89" s="172"/>
      <c r="J89" s="210"/>
      <c r="K89" s="171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</row>
    <row r="90" spans="1:23" ht="15.75" x14ac:dyDescent="0.25">
      <c r="A90" s="197" t="s">
        <v>535</v>
      </c>
      <c r="B90" s="190"/>
      <c r="C90" s="190"/>
      <c r="D90" s="190"/>
      <c r="E90" s="190"/>
      <c r="F90" s="191"/>
      <c r="G90" s="189"/>
      <c r="I90" s="172"/>
      <c r="J90" s="210"/>
      <c r="K90" s="171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</row>
    <row r="91" spans="1:23" ht="15" x14ac:dyDescent="0.2">
      <c r="A91" s="171"/>
      <c r="B91" s="171"/>
      <c r="C91" s="171"/>
      <c r="D91" s="171"/>
      <c r="E91" s="171"/>
      <c r="F91" s="171"/>
      <c r="G91" s="171"/>
      <c r="I91" s="172"/>
      <c r="J91" s="210"/>
      <c r="K91" s="171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</row>
    <row r="92" spans="1:23" ht="15" x14ac:dyDescent="0.2">
      <c r="A92" s="171"/>
      <c r="B92" s="171" t="s">
        <v>553</v>
      </c>
      <c r="C92" s="171"/>
      <c r="D92" s="171"/>
      <c r="E92" s="172" t="s">
        <v>70</v>
      </c>
      <c r="F92" s="172" t="s">
        <v>71</v>
      </c>
      <c r="G92" s="171"/>
      <c r="I92" s="172"/>
      <c r="J92" s="210"/>
      <c r="K92" s="171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</row>
    <row r="93" spans="1:23" ht="15.75" x14ac:dyDescent="0.25">
      <c r="A93" s="171"/>
      <c r="B93" s="171" t="s">
        <v>549</v>
      </c>
      <c r="C93" s="171" t="s">
        <v>2</v>
      </c>
      <c r="D93" s="171"/>
      <c r="E93" s="172">
        <v>2</v>
      </c>
      <c r="F93" s="172">
        <v>1</v>
      </c>
      <c r="G93" s="171"/>
      <c r="I93" s="218" t="s">
        <v>14</v>
      </c>
      <c r="J93" s="214">
        <f>'Rate Classifications'!$P$32*E93*F93</f>
        <v>0</v>
      </c>
      <c r="K93" s="171" t="s">
        <v>61</v>
      </c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</row>
    <row r="94" spans="1:23" ht="15" x14ac:dyDescent="0.2">
      <c r="A94" s="171"/>
      <c r="B94" s="171"/>
      <c r="C94" s="171"/>
      <c r="D94" s="171"/>
      <c r="E94" s="171"/>
      <c r="F94" s="171"/>
      <c r="G94" s="171"/>
      <c r="I94" s="172"/>
      <c r="J94" s="210"/>
      <c r="K94" s="171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</row>
    <row r="95" spans="1:23" ht="15" x14ac:dyDescent="0.2">
      <c r="A95" s="171"/>
      <c r="B95" s="171"/>
      <c r="C95" s="171"/>
      <c r="D95" s="171"/>
      <c r="E95" s="171"/>
      <c r="F95" s="171"/>
      <c r="G95" s="171"/>
      <c r="I95" s="172"/>
      <c r="J95" s="210"/>
      <c r="K95" s="171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</row>
    <row r="96" spans="1:23" ht="15" x14ac:dyDescent="0.2">
      <c r="A96" s="171"/>
      <c r="B96" s="171"/>
      <c r="C96" s="171"/>
      <c r="D96" s="171"/>
      <c r="E96" s="171"/>
      <c r="F96" s="171"/>
      <c r="G96" s="171"/>
      <c r="I96" s="172"/>
      <c r="J96" s="210"/>
      <c r="K96" s="171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</row>
    <row r="97" spans="1:23" ht="15.75" x14ac:dyDescent="0.25">
      <c r="A97" s="197" t="s">
        <v>536</v>
      </c>
      <c r="B97" s="192"/>
      <c r="C97" s="192"/>
      <c r="D97" s="192"/>
      <c r="E97" s="192"/>
      <c r="F97" s="193"/>
      <c r="G97" s="171"/>
      <c r="I97" s="172"/>
      <c r="J97" s="210"/>
      <c r="K97" s="171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</row>
    <row r="98" spans="1:23" ht="15" x14ac:dyDescent="0.2">
      <c r="A98" s="171"/>
      <c r="B98" s="166"/>
      <c r="C98" s="166"/>
      <c r="D98" s="166"/>
      <c r="E98" s="166"/>
      <c r="F98" s="166"/>
      <c r="G98" s="171"/>
      <c r="I98" s="172"/>
      <c r="J98" s="210"/>
      <c r="K98" s="171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</row>
    <row r="99" spans="1:23" ht="15" x14ac:dyDescent="0.2">
      <c r="A99" s="171"/>
      <c r="B99" s="166" t="s">
        <v>553</v>
      </c>
      <c r="C99" s="166"/>
      <c r="D99" s="166"/>
      <c r="E99" s="175" t="s">
        <v>70</v>
      </c>
      <c r="F99" s="175" t="s">
        <v>71</v>
      </c>
      <c r="G99" s="171"/>
      <c r="I99" s="172"/>
      <c r="J99" s="210"/>
      <c r="K99" s="171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</row>
    <row r="100" spans="1:23" ht="15.75" x14ac:dyDescent="0.25">
      <c r="A100" s="171"/>
      <c r="B100" s="166" t="s">
        <v>549</v>
      </c>
      <c r="C100" s="166" t="s">
        <v>2</v>
      </c>
      <c r="D100" s="166"/>
      <c r="E100" s="175">
        <v>1</v>
      </c>
      <c r="F100" s="175">
        <v>1</v>
      </c>
      <c r="G100" s="171"/>
      <c r="I100" s="218" t="s">
        <v>14</v>
      </c>
      <c r="J100" s="214">
        <f>'Rate Classifications'!$P$32*E100*F100</f>
        <v>0</v>
      </c>
      <c r="K100" s="171" t="s">
        <v>61</v>
      </c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</row>
    <row r="101" spans="1:23" ht="15.75" x14ac:dyDescent="0.25">
      <c r="A101" s="171"/>
      <c r="B101" s="166"/>
      <c r="C101" s="166"/>
      <c r="D101" s="166"/>
      <c r="E101" s="166"/>
      <c r="F101" s="166"/>
      <c r="G101" s="171"/>
      <c r="I101" s="221"/>
      <c r="J101" s="219"/>
      <c r="K101" s="171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</row>
    <row r="102" spans="1:23" ht="15.75" x14ac:dyDescent="0.25">
      <c r="A102" s="171"/>
      <c r="B102" s="166"/>
      <c r="C102" s="166"/>
      <c r="D102" s="166"/>
      <c r="E102" s="166"/>
      <c r="F102" s="166"/>
      <c r="G102" s="171"/>
      <c r="I102" s="221"/>
      <c r="J102" s="219"/>
      <c r="K102" s="171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</row>
    <row r="103" spans="1:23" ht="15" x14ac:dyDescent="0.2">
      <c r="A103" s="171"/>
      <c r="B103" s="166"/>
      <c r="C103" s="166"/>
      <c r="D103" s="166"/>
      <c r="E103" s="166"/>
      <c r="F103" s="166"/>
      <c r="G103" s="171"/>
      <c r="I103" s="171"/>
      <c r="J103" s="210"/>
      <c r="K103" s="171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</row>
    <row r="104" spans="1:23" ht="15.75" x14ac:dyDescent="0.25">
      <c r="A104" s="825" t="s">
        <v>537</v>
      </c>
      <c r="B104" s="826"/>
      <c r="C104" s="826"/>
      <c r="D104" s="826"/>
      <c r="E104" s="826"/>
      <c r="F104" s="827"/>
      <c r="G104" s="171"/>
      <c r="I104" s="171"/>
      <c r="J104" s="210"/>
      <c r="K104" s="171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</row>
    <row r="105" spans="1:23" ht="15" x14ac:dyDescent="0.2">
      <c r="A105" s="171"/>
      <c r="B105" s="171"/>
      <c r="C105" s="171"/>
      <c r="D105" s="171"/>
      <c r="E105" s="171"/>
      <c r="F105" s="171"/>
      <c r="G105" s="171"/>
      <c r="I105" s="171"/>
      <c r="J105" s="210"/>
      <c r="K105" s="171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</row>
    <row r="106" spans="1:23" ht="15" x14ac:dyDescent="0.2">
      <c r="A106" s="171"/>
      <c r="B106" s="171" t="s">
        <v>553</v>
      </c>
      <c r="C106" s="171"/>
      <c r="D106" s="171"/>
      <c r="E106" s="172" t="s">
        <v>70</v>
      </c>
      <c r="F106" s="172" t="s">
        <v>71</v>
      </c>
      <c r="G106" s="171"/>
      <c r="I106" s="172"/>
      <c r="J106" s="210"/>
      <c r="K106" s="171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</row>
    <row r="107" spans="1:23" ht="15.75" x14ac:dyDescent="0.25">
      <c r="A107" s="171"/>
      <c r="B107" s="171" t="s">
        <v>549</v>
      </c>
      <c r="C107" s="171" t="s">
        <v>2</v>
      </c>
      <c r="D107" s="171"/>
      <c r="E107" s="172">
        <v>1.9</v>
      </c>
      <c r="F107" s="172">
        <v>1</v>
      </c>
      <c r="G107" s="171"/>
      <c r="I107" s="218" t="s">
        <v>14</v>
      </c>
      <c r="J107" s="214">
        <f>'Rate Classifications'!$P$32*E107*F107</f>
        <v>0</v>
      </c>
      <c r="K107" s="171" t="s">
        <v>61</v>
      </c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</row>
    <row r="108" spans="1:23" ht="15" x14ac:dyDescent="0.2">
      <c r="A108" s="171"/>
      <c r="B108" s="171"/>
      <c r="C108" s="171"/>
      <c r="D108" s="171"/>
      <c r="E108" s="171"/>
      <c r="F108" s="171"/>
      <c r="G108" s="171"/>
      <c r="I108" s="172"/>
      <c r="J108" s="210"/>
      <c r="K108" s="171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</row>
    <row r="109" spans="1:23" ht="15" x14ac:dyDescent="0.2">
      <c r="A109" s="171"/>
      <c r="B109" s="171"/>
      <c r="C109" s="171"/>
      <c r="D109" s="171"/>
      <c r="E109" s="171"/>
      <c r="F109" s="171"/>
      <c r="G109" s="171"/>
      <c r="I109" s="172"/>
      <c r="J109" s="210"/>
      <c r="K109" s="171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</row>
    <row r="110" spans="1:23" ht="15" x14ac:dyDescent="0.2">
      <c r="A110" s="171"/>
      <c r="B110" s="171"/>
      <c r="C110" s="171"/>
      <c r="D110" s="171"/>
      <c r="E110" s="171"/>
      <c r="F110" s="171"/>
      <c r="G110" s="171"/>
      <c r="I110" s="172"/>
      <c r="J110" s="210"/>
      <c r="K110" s="171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</row>
    <row r="111" spans="1:23" ht="15.75" x14ac:dyDescent="0.25">
      <c r="A111" s="825" t="s">
        <v>538</v>
      </c>
      <c r="B111" s="826"/>
      <c r="C111" s="826"/>
      <c r="D111" s="826"/>
      <c r="E111" s="826"/>
      <c r="F111" s="827"/>
      <c r="G111" s="171"/>
      <c r="I111" s="172"/>
      <c r="J111" s="210"/>
      <c r="K111" s="171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</row>
    <row r="112" spans="1:23" ht="15" x14ac:dyDescent="0.2">
      <c r="A112" s="171"/>
      <c r="B112" s="171"/>
      <c r="C112" s="171"/>
      <c r="D112" s="171"/>
      <c r="E112" s="171"/>
      <c r="F112" s="171"/>
      <c r="G112" s="171"/>
      <c r="I112" s="172"/>
      <c r="J112" s="210"/>
      <c r="K112" s="171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</row>
    <row r="113" spans="1:23" ht="15" x14ac:dyDescent="0.2">
      <c r="A113" s="171"/>
      <c r="B113" s="171" t="s">
        <v>553</v>
      </c>
      <c r="C113" s="171"/>
      <c r="D113" s="171"/>
      <c r="E113" s="172" t="s">
        <v>70</v>
      </c>
      <c r="F113" s="172" t="s">
        <v>71</v>
      </c>
      <c r="G113" s="171"/>
      <c r="I113" s="172"/>
      <c r="J113" s="210"/>
      <c r="K113" s="171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</row>
    <row r="114" spans="1:23" ht="15.75" x14ac:dyDescent="0.25">
      <c r="A114" s="171"/>
      <c r="B114" s="171" t="s">
        <v>554</v>
      </c>
      <c r="C114" s="171" t="s">
        <v>550</v>
      </c>
      <c r="D114" s="171"/>
      <c r="E114" s="172">
        <v>8.9</v>
      </c>
      <c r="F114" s="172">
        <v>1</v>
      </c>
      <c r="G114" s="171"/>
      <c r="I114" s="218" t="s">
        <v>14</v>
      </c>
      <c r="J114" s="214">
        <f>'Rate Classifications'!$P$32*E114*F114</f>
        <v>0</v>
      </c>
      <c r="K114" s="171" t="s">
        <v>61</v>
      </c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</row>
    <row r="115" spans="1:23" ht="15.75" x14ac:dyDescent="0.25">
      <c r="A115" s="171"/>
      <c r="B115" s="171"/>
      <c r="C115" s="171"/>
      <c r="D115" s="171"/>
      <c r="E115" s="171"/>
      <c r="F115" s="171"/>
      <c r="G115" s="171"/>
      <c r="H115" s="179"/>
      <c r="I115" s="219"/>
      <c r="J115" s="171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</row>
    <row r="116" spans="1:23" ht="15.75" x14ac:dyDescent="0.25">
      <c r="A116" s="171"/>
      <c r="B116" s="171"/>
      <c r="C116" s="171"/>
      <c r="D116" s="171"/>
      <c r="E116" s="171"/>
      <c r="F116" s="171"/>
      <c r="G116" s="171"/>
      <c r="H116" s="179"/>
      <c r="I116" s="180"/>
      <c r="J116" s="171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</row>
    <row r="117" spans="1:23" ht="15.75" x14ac:dyDescent="0.25">
      <c r="A117" s="171"/>
      <c r="B117" s="171"/>
      <c r="C117" s="171"/>
      <c r="D117" s="171"/>
      <c r="E117" s="171"/>
      <c r="F117" s="171"/>
      <c r="G117" s="171"/>
      <c r="H117" s="179"/>
      <c r="I117" s="180"/>
      <c r="J117" s="171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</row>
    <row r="118" spans="1:23" ht="15.75" x14ac:dyDescent="0.25">
      <c r="A118" s="197" t="s">
        <v>539</v>
      </c>
      <c r="B118" s="190"/>
      <c r="C118" s="190"/>
      <c r="D118" s="190"/>
      <c r="E118" s="190"/>
      <c r="F118" s="190"/>
      <c r="G118" s="191"/>
      <c r="H118" s="189"/>
      <c r="I118" s="189"/>
      <c r="J118" s="171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</row>
    <row r="119" spans="1:23" ht="15" x14ac:dyDescent="0.2">
      <c r="A119" s="171"/>
      <c r="B119" s="171"/>
      <c r="C119" s="171"/>
      <c r="D119" s="171"/>
      <c r="E119" s="171"/>
      <c r="F119" s="171"/>
      <c r="G119" s="171"/>
      <c r="H119" s="171"/>
      <c r="I119" s="171"/>
      <c r="J119" s="171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</row>
    <row r="120" spans="1:23" ht="15" x14ac:dyDescent="0.2">
      <c r="A120" s="171"/>
      <c r="B120" s="171" t="s">
        <v>553</v>
      </c>
      <c r="C120" s="171"/>
      <c r="D120" s="171"/>
      <c r="E120" s="172" t="s">
        <v>70</v>
      </c>
      <c r="F120" s="172" t="s">
        <v>71</v>
      </c>
      <c r="G120" s="171"/>
      <c r="H120" s="171"/>
      <c r="I120" s="171"/>
      <c r="J120" s="171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</row>
    <row r="121" spans="1:23" ht="15.75" x14ac:dyDescent="0.25">
      <c r="A121" s="171"/>
      <c r="B121" s="171" t="s">
        <v>549</v>
      </c>
      <c r="C121" s="171" t="s">
        <v>2</v>
      </c>
      <c r="D121" s="171"/>
      <c r="E121" s="172">
        <v>6.1</v>
      </c>
      <c r="F121" s="172">
        <v>1</v>
      </c>
      <c r="G121" s="171"/>
      <c r="I121" s="218" t="s">
        <v>14</v>
      </c>
      <c r="J121" s="214">
        <f>'Rate Classifications'!$P$32*E121*F121</f>
        <v>0</v>
      </c>
      <c r="K121" s="171" t="s">
        <v>61</v>
      </c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</row>
    <row r="122" spans="1:23" ht="15" x14ac:dyDescent="0.2">
      <c r="A122" s="171"/>
      <c r="B122" s="171"/>
      <c r="C122" s="171"/>
      <c r="D122" s="171"/>
      <c r="E122" s="171"/>
      <c r="F122" s="171"/>
      <c r="G122" s="171"/>
      <c r="I122" s="171"/>
      <c r="J122" s="171"/>
      <c r="K122" s="171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</row>
    <row r="123" spans="1:23" ht="15" x14ac:dyDescent="0.2">
      <c r="A123" s="171"/>
      <c r="B123" s="171"/>
      <c r="C123" s="171"/>
      <c r="D123" s="171"/>
      <c r="E123" s="171"/>
      <c r="F123" s="171"/>
      <c r="G123" s="171"/>
      <c r="I123" s="171"/>
      <c r="J123" s="171"/>
      <c r="K123" s="171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</row>
    <row r="124" spans="1:23" ht="15" x14ac:dyDescent="0.2">
      <c r="A124" s="171"/>
      <c r="B124" s="171"/>
      <c r="C124" s="171"/>
      <c r="D124" s="171"/>
      <c r="E124" s="171"/>
      <c r="F124" s="171"/>
      <c r="G124" s="171"/>
      <c r="I124" s="171"/>
      <c r="J124" s="171"/>
      <c r="K124" s="171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</row>
    <row r="125" spans="1:23" ht="15.75" x14ac:dyDescent="0.25">
      <c r="A125" s="197" t="s">
        <v>540</v>
      </c>
      <c r="B125" s="190"/>
      <c r="C125" s="190"/>
      <c r="D125" s="190"/>
      <c r="E125" s="190"/>
      <c r="F125" s="190"/>
      <c r="G125" s="190"/>
      <c r="H125" s="190"/>
      <c r="I125" s="191"/>
      <c r="J125" s="189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</row>
    <row r="126" spans="1:23" ht="15" x14ac:dyDescent="0.2">
      <c r="A126" s="171"/>
      <c r="B126" s="171"/>
      <c r="C126" s="171"/>
      <c r="D126" s="171"/>
      <c r="E126" s="171"/>
      <c r="F126" s="171"/>
      <c r="G126" s="171"/>
      <c r="H126" s="171"/>
      <c r="I126" s="171"/>
      <c r="J126" s="171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</row>
    <row r="127" spans="1:23" ht="15" x14ac:dyDescent="0.2">
      <c r="A127" s="171"/>
      <c r="B127" s="171" t="s">
        <v>553</v>
      </c>
      <c r="C127" s="171"/>
      <c r="D127" s="171"/>
      <c r="E127" s="172" t="s">
        <v>70</v>
      </c>
      <c r="F127" s="172" t="s">
        <v>71</v>
      </c>
      <c r="G127" s="171"/>
      <c r="H127" s="171"/>
      <c r="I127" s="171"/>
      <c r="J127" s="171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</row>
    <row r="128" spans="1:23" ht="15.75" x14ac:dyDescent="0.25">
      <c r="A128" s="171"/>
      <c r="B128" s="171" t="s">
        <v>554</v>
      </c>
      <c r="C128" s="171" t="s">
        <v>2</v>
      </c>
      <c r="D128" s="171"/>
      <c r="E128" s="172">
        <v>10</v>
      </c>
      <c r="F128" s="172">
        <v>1</v>
      </c>
      <c r="G128" s="171"/>
      <c r="I128" s="218" t="s">
        <v>14</v>
      </c>
      <c r="J128" s="214">
        <f>'Rate Classifications'!$P$32*E128*F128</f>
        <v>0</v>
      </c>
      <c r="K128" s="171" t="s">
        <v>61</v>
      </c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</row>
    <row r="129" spans="1:23" ht="15" x14ac:dyDescent="0.2">
      <c r="A129" s="171"/>
      <c r="B129" s="171"/>
      <c r="C129" s="171"/>
      <c r="D129" s="171"/>
      <c r="E129" s="171"/>
      <c r="F129" s="171"/>
      <c r="G129" s="171"/>
      <c r="I129" s="172"/>
      <c r="J129" s="210"/>
      <c r="K129" s="171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</row>
    <row r="130" spans="1:23" ht="15" x14ac:dyDescent="0.2">
      <c r="A130" s="171"/>
      <c r="B130" s="171"/>
      <c r="C130" s="171"/>
      <c r="D130" s="171"/>
      <c r="E130" s="171"/>
      <c r="F130" s="171"/>
      <c r="G130" s="171"/>
      <c r="I130" s="172"/>
      <c r="J130" s="210"/>
      <c r="K130" s="171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</row>
    <row r="131" spans="1:23" ht="15" x14ac:dyDescent="0.2">
      <c r="A131" s="171"/>
      <c r="B131" s="171"/>
      <c r="C131" s="171"/>
      <c r="D131" s="171"/>
      <c r="E131" s="171"/>
      <c r="F131" s="171"/>
      <c r="G131" s="171"/>
      <c r="I131" s="172"/>
      <c r="J131" s="210"/>
      <c r="K131" s="171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</row>
    <row r="132" spans="1:23" ht="15.75" x14ac:dyDescent="0.25">
      <c r="A132" s="825" t="s">
        <v>541</v>
      </c>
      <c r="B132" s="826"/>
      <c r="C132" s="826"/>
      <c r="D132" s="826"/>
      <c r="E132" s="826"/>
      <c r="F132" s="827"/>
      <c r="G132" s="171"/>
      <c r="I132" s="172"/>
      <c r="J132" s="210"/>
      <c r="K132" s="171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</row>
    <row r="133" spans="1:23" ht="15" x14ac:dyDescent="0.2">
      <c r="A133" s="171"/>
      <c r="B133" s="171"/>
      <c r="C133" s="171"/>
      <c r="D133" s="171"/>
      <c r="E133" s="171"/>
      <c r="F133" s="171"/>
      <c r="G133" s="171"/>
      <c r="I133" s="172"/>
      <c r="J133" s="210"/>
      <c r="K133" s="171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</row>
    <row r="134" spans="1:23" ht="15" x14ac:dyDescent="0.2">
      <c r="A134" s="171"/>
      <c r="B134" s="171" t="s">
        <v>552</v>
      </c>
      <c r="C134" s="171"/>
      <c r="D134" s="171"/>
      <c r="E134" s="172" t="s">
        <v>70</v>
      </c>
      <c r="F134" s="172" t="s">
        <v>71</v>
      </c>
      <c r="G134" s="171"/>
      <c r="I134" s="172"/>
      <c r="J134" s="210"/>
      <c r="K134" s="171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</row>
    <row r="135" spans="1:23" ht="15.75" x14ac:dyDescent="0.25">
      <c r="A135" s="171"/>
      <c r="B135" s="171" t="s">
        <v>554</v>
      </c>
      <c r="C135" s="171" t="s">
        <v>2</v>
      </c>
      <c r="D135" s="171"/>
      <c r="E135" s="172">
        <v>10</v>
      </c>
      <c r="F135" s="172">
        <v>1</v>
      </c>
      <c r="G135" s="171"/>
      <c r="I135" s="218" t="s">
        <v>14</v>
      </c>
      <c r="J135" s="214">
        <f>'Rate Classifications'!$P$32*E135*F135</f>
        <v>0</v>
      </c>
      <c r="K135" s="171" t="s">
        <v>61</v>
      </c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</row>
    <row r="136" spans="1:23" ht="15" x14ac:dyDescent="0.2">
      <c r="A136" s="171"/>
      <c r="B136" s="171"/>
      <c r="C136" s="171"/>
      <c r="D136" s="171"/>
      <c r="E136" s="171"/>
      <c r="F136" s="171"/>
      <c r="G136" s="171"/>
      <c r="I136" s="172"/>
      <c r="J136" s="210"/>
      <c r="K136" s="171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</row>
    <row r="137" spans="1:23" ht="15" x14ac:dyDescent="0.2">
      <c r="A137" s="171"/>
      <c r="B137" s="171"/>
      <c r="C137" s="171"/>
      <c r="D137" s="171"/>
      <c r="E137" s="171"/>
      <c r="F137" s="171"/>
      <c r="G137" s="171"/>
      <c r="I137" s="172"/>
      <c r="J137" s="210"/>
      <c r="K137" s="171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</row>
    <row r="138" spans="1:23" ht="15" x14ac:dyDescent="0.2">
      <c r="A138" s="171"/>
      <c r="B138" s="171"/>
      <c r="C138" s="171"/>
      <c r="D138" s="171"/>
      <c r="E138" s="171"/>
      <c r="F138" s="171"/>
      <c r="G138" s="171"/>
      <c r="I138" s="172"/>
      <c r="J138" s="210"/>
      <c r="K138" s="171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</row>
    <row r="139" spans="1:23" ht="15.75" x14ac:dyDescent="0.25">
      <c r="A139" s="825" t="s">
        <v>542</v>
      </c>
      <c r="B139" s="826"/>
      <c r="C139" s="826"/>
      <c r="D139" s="826"/>
      <c r="E139" s="826"/>
      <c r="F139" s="826"/>
      <c r="G139" s="826"/>
      <c r="H139" s="827"/>
      <c r="I139" s="172"/>
      <c r="J139" s="210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</row>
    <row r="140" spans="1:23" ht="15" x14ac:dyDescent="0.2">
      <c r="A140" s="171"/>
      <c r="B140" s="171"/>
      <c r="C140" s="171"/>
      <c r="D140" s="171"/>
      <c r="E140" s="171"/>
      <c r="F140" s="171"/>
      <c r="G140" s="171"/>
      <c r="H140" s="171"/>
      <c r="I140" s="172"/>
      <c r="J140" s="210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</row>
    <row r="141" spans="1:23" ht="15" x14ac:dyDescent="0.2">
      <c r="A141" s="171"/>
      <c r="B141" s="171" t="s">
        <v>553</v>
      </c>
      <c r="C141" s="171"/>
      <c r="D141" s="171"/>
      <c r="E141" s="172" t="s">
        <v>70</v>
      </c>
      <c r="F141" s="172" t="s">
        <v>71</v>
      </c>
      <c r="G141" s="171"/>
      <c r="H141" s="171"/>
      <c r="I141" s="172"/>
      <c r="J141" s="210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</row>
    <row r="142" spans="1:23" ht="15" x14ac:dyDescent="0.2">
      <c r="A142" s="171"/>
      <c r="B142" s="171" t="s">
        <v>549</v>
      </c>
      <c r="C142" s="171" t="s">
        <v>2</v>
      </c>
      <c r="D142" s="171"/>
      <c r="E142" s="172">
        <v>1</v>
      </c>
      <c r="F142" s="172">
        <v>1</v>
      </c>
      <c r="G142" s="171"/>
      <c r="I142" s="160"/>
      <c r="J142" s="231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</row>
    <row r="143" spans="1:23" ht="15.75" x14ac:dyDescent="0.25">
      <c r="A143" s="171"/>
      <c r="B143" s="171"/>
      <c r="C143" s="171"/>
      <c r="D143" s="171"/>
      <c r="E143" s="171"/>
      <c r="F143" s="171"/>
      <c r="G143" s="171"/>
      <c r="I143" s="218" t="s">
        <v>14</v>
      </c>
      <c r="J143" s="214">
        <f>'Rate Classifications'!$P$32*E142*F142</f>
        <v>0</v>
      </c>
      <c r="K143" s="171" t="s">
        <v>60</v>
      </c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</row>
    <row r="144" spans="1:23" ht="15" x14ac:dyDescent="0.2">
      <c r="A144" s="171"/>
      <c r="B144" s="171"/>
      <c r="C144" s="171"/>
      <c r="D144" s="171"/>
      <c r="E144" s="171"/>
      <c r="F144" s="171"/>
      <c r="G144" s="171"/>
      <c r="I144" s="172"/>
      <c r="J144" s="210"/>
      <c r="K144" s="171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</row>
    <row r="145" spans="1:23" ht="15" x14ac:dyDescent="0.2">
      <c r="A145" s="171"/>
      <c r="B145" s="171"/>
      <c r="C145" s="171"/>
      <c r="D145" s="171"/>
      <c r="E145" s="171"/>
      <c r="F145" s="171"/>
      <c r="G145" s="171"/>
      <c r="I145" s="172"/>
      <c r="J145" s="210"/>
      <c r="K145" s="171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</row>
    <row r="146" spans="1:23" ht="15.75" x14ac:dyDescent="0.25">
      <c r="A146" s="825" t="s">
        <v>544</v>
      </c>
      <c r="B146" s="826"/>
      <c r="C146" s="826"/>
      <c r="D146" s="826"/>
      <c r="E146" s="826"/>
      <c r="F146" s="827"/>
      <c r="G146" s="171"/>
      <c r="I146" s="172"/>
      <c r="J146" s="210"/>
      <c r="K146" s="171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</row>
    <row r="147" spans="1:23" ht="15" x14ac:dyDescent="0.2">
      <c r="A147" s="171"/>
      <c r="B147" s="171"/>
      <c r="C147" s="171"/>
      <c r="D147" s="171"/>
      <c r="E147" s="171"/>
      <c r="F147" s="171"/>
      <c r="G147" s="171"/>
      <c r="I147" s="172"/>
      <c r="J147" s="210"/>
      <c r="K147" s="171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</row>
    <row r="148" spans="1:23" ht="15" x14ac:dyDescent="0.2">
      <c r="A148" s="171"/>
      <c r="B148" s="171" t="s">
        <v>553</v>
      </c>
      <c r="C148" s="171"/>
      <c r="D148" s="171"/>
      <c r="E148" s="172" t="s">
        <v>70</v>
      </c>
      <c r="F148" s="172" t="s">
        <v>71</v>
      </c>
      <c r="G148" s="171"/>
      <c r="I148" s="172"/>
      <c r="J148" s="210"/>
      <c r="K148" s="171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</row>
    <row r="149" spans="1:23" ht="15" x14ac:dyDescent="0.2">
      <c r="A149" s="171"/>
      <c r="B149" s="171" t="s">
        <v>554</v>
      </c>
      <c r="C149" s="171" t="s">
        <v>550</v>
      </c>
      <c r="D149" s="171"/>
      <c r="E149" s="172">
        <v>3.5</v>
      </c>
      <c r="F149" s="172">
        <v>1</v>
      </c>
      <c r="G149" s="171"/>
      <c r="I149" s="172"/>
      <c r="J149" s="210"/>
      <c r="K149" s="171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</row>
    <row r="150" spans="1:23" ht="15.75" x14ac:dyDescent="0.25">
      <c r="A150" s="171"/>
      <c r="B150" s="171"/>
      <c r="C150" s="171"/>
      <c r="D150" s="171"/>
      <c r="E150" s="171"/>
      <c r="F150" s="171"/>
      <c r="G150" s="171"/>
      <c r="I150" s="218" t="s">
        <v>14</v>
      </c>
      <c r="J150" s="214">
        <f>'Rate Classifications'!$P$32*E149*F149</f>
        <v>0</v>
      </c>
      <c r="K150" s="171" t="s">
        <v>61</v>
      </c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</row>
    <row r="151" spans="1:23" ht="15" x14ac:dyDescent="0.2">
      <c r="A151" s="171"/>
      <c r="B151" s="171"/>
      <c r="C151" s="171"/>
      <c r="D151" s="171"/>
      <c r="E151" s="171"/>
      <c r="F151" s="171"/>
      <c r="G151" s="171"/>
      <c r="I151" s="171"/>
      <c r="J151" s="171"/>
      <c r="K151" s="171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</row>
    <row r="152" spans="1:23" ht="15" x14ac:dyDescent="0.2">
      <c r="A152" s="171"/>
      <c r="B152" s="171"/>
      <c r="C152" s="171"/>
      <c r="D152" s="171"/>
      <c r="E152" s="171"/>
      <c r="F152" s="171"/>
      <c r="G152" s="171"/>
      <c r="I152" s="171"/>
      <c r="J152" s="171"/>
      <c r="K152" s="171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</row>
    <row r="153" spans="1:23" ht="15.75" x14ac:dyDescent="0.25">
      <c r="A153" s="825" t="s">
        <v>543</v>
      </c>
      <c r="B153" s="826"/>
      <c r="C153" s="826"/>
      <c r="D153" s="826"/>
      <c r="E153" s="826"/>
      <c r="F153" s="827"/>
      <c r="G153" s="171"/>
      <c r="I153" s="171"/>
      <c r="J153" s="171"/>
      <c r="K153" s="171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</row>
    <row r="154" spans="1:23" ht="15" x14ac:dyDescent="0.2">
      <c r="A154" s="171"/>
      <c r="B154" s="171"/>
      <c r="C154" s="171"/>
      <c r="D154" s="171"/>
      <c r="E154" s="171"/>
      <c r="F154" s="171"/>
      <c r="G154" s="171"/>
      <c r="I154" s="171"/>
      <c r="J154" s="171"/>
      <c r="K154" s="171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</row>
    <row r="155" spans="1:23" ht="15" x14ac:dyDescent="0.2">
      <c r="A155" s="171"/>
      <c r="B155" s="171" t="s">
        <v>552</v>
      </c>
      <c r="C155" s="171"/>
      <c r="D155" s="171"/>
      <c r="E155" s="172" t="s">
        <v>70</v>
      </c>
      <c r="F155" s="172" t="s">
        <v>71</v>
      </c>
      <c r="G155" s="171"/>
      <c r="I155" s="171"/>
      <c r="J155" s="171"/>
      <c r="K155" s="171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</row>
    <row r="156" spans="1:23" ht="15" x14ac:dyDescent="0.2">
      <c r="A156" s="171"/>
      <c r="B156" s="171" t="s">
        <v>554</v>
      </c>
      <c r="C156" s="171" t="s">
        <v>2</v>
      </c>
      <c r="D156" s="171"/>
      <c r="E156" s="172">
        <v>10</v>
      </c>
      <c r="F156" s="172">
        <v>1</v>
      </c>
      <c r="G156" s="171"/>
      <c r="I156" s="171"/>
      <c r="J156" s="171"/>
      <c r="K156" s="171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</row>
    <row r="157" spans="1:23" ht="15.75" x14ac:dyDescent="0.25">
      <c r="A157" s="171"/>
      <c r="B157" s="171"/>
      <c r="C157" s="171"/>
      <c r="D157" s="171"/>
      <c r="E157" s="171"/>
      <c r="F157" s="171"/>
      <c r="G157" s="171"/>
      <c r="I157" s="218" t="s">
        <v>14</v>
      </c>
      <c r="J157" s="214">
        <f>'Rate Classifications'!$P$32*E156*F156</f>
        <v>0</v>
      </c>
      <c r="K157" s="171" t="s">
        <v>61</v>
      </c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</row>
    <row r="158" spans="1:23" ht="15" x14ac:dyDescent="0.2">
      <c r="A158" s="171"/>
      <c r="B158" s="171"/>
      <c r="C158" s="171"/>
      <c r="D158" s="171"/>
      <c r="E158" s="171"/>
      <c r="F158" s="171"/>
      <c r="G158" s="171"/>
      <c r="I158" s="172"/>
      <c r="J158" s="210"/>
      <c r="K158" s="171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</row>
    <row r="159" spans="1:23" ht="15" x14ac:dyDescent="0.2">
      <c r="A159" s="171"/>
      <c r="B159" s="171"/>
      <c r="C159" s="171"/>
      <c r="D159" s="171"/>
      <c r="E159" s="171"/>
      <c r="F159" s="171"/>
      <c r="G159" s="171"/>
      <c r="I159" s="172"/>
      <c r="J159" s="210"/>
      <c r="K159" s="171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</row>
    <row r="160" spans="1:23" ht="15.75" x14ac:dyDescent="0.25">
      <c r="A160" s="197" t="s">
        <v>545</v>
      </c>
      <c r="B160" s="190"/>
      <c r="C160" s="190"/>
      <c r="D160" s="190"/>
      <c r="E160" s="190"/>
      <c r="F160" s="190"/>
      <c r="G160" s="191"/>
      <c r="I160" s="172"/>
      <c r="J160" s="210"/>
      <c r="K160" s="171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</row>
    <row r="161" spans="1:23" ht="15.75" x14ac:dyDescent="0.25">
      <c r="A161" s="171"/>
      <c r="B161" s="171"/>
      <c r="C161" s="171"/>
      <c r="D161" s="171"/>
      <c r="E161" s="171"/>
      <c r="F161" s="171"/>
      <c r="G161" s="171"/>
      <c r="I161" s="221"/>
      <c r="J161" s="217"/>
      <c r="K161" s="171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</row>
    <row r="162" spans="1:23" ht="15" x14ac:dyDescent="0.2">
      <c r="A162" s="171"/>
      <c r="B162" s="171" t="s">
        <v>553</v>
      </c>
      <c r="C162" s="171"/>
      <c r="D162" s="171"/>
      <c r="E162" s="172" t="s">
        <v>70</v>
      </c>
      <c r="F162" s="172" t="s">
        <v>71</v>
      </c>
      <c r="G162" s="171"/>
      <c r="I162" s="172"/>
      <c r="J162" s="210"/>
      <c r="K162" s="171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</row>
    <row r="163" spans="1:23" ht="15" x14ac:dyDescent="0.2">
      <c r="A163" s="171"/>
      <c r="B163" s="171" t="s">
        <v>549</v>
      </c>
      <c r="C163" s="171" t="s">
        <v>2</v>
      </c>
      <c r="D163" s="171"/>
      <c r="E163" s="172">
        <v>5</v>
      </c>
      <c r="F163" s="172">
        <v>1</v>
      </c>
      <c r="G163" s="171"/>
      <c r="I163" s="172"/>
      <c r="J163" s="210"/>
      <c r="K163" s="171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</row>
    <row r="164" spans="1:23" ht="15.75" x14ac:dyDescent="0.25">
      <c r="A164" s="171"/>
      <c r="B164" s="171"/>
      <c r="C164" s="171"/>
      <c r="D164" s="171"/>
      <c r="E164" s="171"/>
      <c r="F164" s="171"/>
      <c r="G164" s="171"/>
      <c r="I164" s="218" t="s">
        <v>14</v>
      </c>
      <c r="J164" s="214">
        <f>'Rate Classifications'!$P$32*E163*F163</f>
        <v>0</v>
      </c>
      <c r="K164" s="171" t="s">
        <v>61</v>
      </c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</row>
    <row r="165" spans="1:23" ht="15.75" x14ac:dyDescent="0.25">
      <c r="A165" s="171"/>
      <c r="B165" s="171"/>
      <c r="C165" s="171"/>
      <c r="D165" s="171"/>
      <c r="E165" s="171"/>
      <c r="F165" s="171"/>
      <c r="G165" s="171"/>
      <c r="I165" s="179"/>
      <c r="J165" s="180"/>
      <c r="K165" s="171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</row>
    <row r="166" spans="1:23" ht="15.75" x14ac:dyDescent="0.25">
      <c r="A166" s="171"/>
      <c r="B166" s="171"/>
      <c r="C166" s="171"/>
      <c r="D166" s="171"/>
      <c r="E166" s="171"/>
      <c r="F166" s="171"/>
      <c r="G166" s="171"/>
      <c r="I166" s="179"/>
      <c r="J166" s="180"/>
      <c r="K166" s="171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</row>
    <row r="167" spans="1:23" ht="15.75" x14ac:dyDescent="0.25">
      <c r="A167" s="197" t="s">
        <v>546</v>
      </c>
      <c r="B167" s="190"/>
      <c r="C167" s="190"/>
      <c r="D167" s="190"/>
      <c r="E167" s="190"/>
      <c r="F167" s="190"/>
      <c r="G167" s="191"/>
      <c r="I167" s="171"/>
      <c r="J167" s="171"/>
      <c r="K167" s="171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</row>
    <row r="168" spans="1:23" ht="15.75" x14ac:dyDescent="0.25">
      <c r="A168" s="171"/>
      <c r="B168" s="171"/>
      <c r="C168" s="171"/>
      <c r="D168" s="171"/>
      <c r="E168" s="171"/>
      <c r="F168" s="171"/>
      <c r="G168" s="171"/>
      <c r="I168" s="189"/>
      <c r="J168" s="171"/>
      <c r="K168" s="171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</row>
    <row r="169" spans="1:23" ht="15" x14ac:dyDescent="0.2">
      <c r="A169" s="171"/>
      <c r="B169" s="171" t="s">
        <v>553</v>
      </c>
      <c r="C169" s="171"/>
      <c r="D169" s="171"/>
      <c r="E169" s="172" t="s">
        <v>70</v>
      </c>
      <c r="F169" s="172" t="s">
        <v>71</v>
      </c>
      <c r="G169" s="171"/>
      <c r="I169" s="171"/>
      <c r="J169" s="171"/>
      <c r="K169" s="171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</row>
    <row r="170" spans="1:23" ht="15" x14ac:dyDescent="0.2">
      <c r="A170" s="171"/>
      <c r="B170" s="171" t="s">
        <v>549</v>
      </c>
      <c r="C170" s="171" t="s">
        <v>2</v>
      </c>
      <c r="D170" s="171"/>
      <c r="E170" s="172">
        <v>8</v>
      </c>
      <c r="F170" s="172">
        <v>1</v>
      </c>
      <c r="G170" s="171"/>
      <c r="I170" s="172"/>
      <c r="J170" s="171"/>
      <c r="K170" s="171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</row>
    <row r="171" spans="1:23" ht="15.75" x14ac:dyDescent="0.25">
      <c r="A171" s="171"/>
      <c r="B171" s="171"/>
      <c r="C171" s="171"/>
      <c r="D171" s="171"/>
      <c r="E171" s="171"/>
      <c r="F171" s="171"/>
      <c r="G171" s="171"/>
      <c r="I171" s="218" t="s">
        <v>14</v>
      </c>
      <c r="J171" s="214">
        <f>'Rate Classifications'!$P$32*E170*F170</f>
        <v>0</v>
      </c>
      <c r="K171" s="171" t="s">
        <v>61</v>
      </c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</row>
    <row r="172" spans="1:23" ht="15" x14ac:dyDescent="0.2">
      <c r="A172" s="171"/>
      <c r="B172" s="171"/>
      <c r="C172" s="171"/>
      <c r="D172" s="171"/>
      <c r="E172" s="171"/>
      <c r="F172" s="171"/>
      <c r="G172" s="171"/>
      <c r="I172" s="172"/>
      <c r="J172" s="210"/>
      <c r="K172" s="171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</row>
    <row r="173" spans="1:23" ht="15" x14ac:dyDescent="0.2">
      <c r="A173" s="171"/>
      <c r="B173" s="171"/>
      <c r="C173" s="171"/>
      <c r="D173" s="171"/>
      <c r="E173" s="171"/>
      <c r="F173" s="171"/>
      <c r="G173" s="171"/>
      <c r="I173" s="172"/>
      <c r="J173" s="210"/>
      <c r="K173" s="171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</row>
    <row r="174" spans="1:23" ht="15.75" x14ac:dyDescent="0.25">
      <c r="A174" s="197" t="s">
        <v>547</v>
      </c>
      <c r="B174" s="190"/>
      <c r="C174" s="190"/>
      <c r="D174" s="190"/>
      <c r="E174" s="190"/>
      <c r="F174" s="191"/>
      <c r="G174" s="189"/>
      <c r="I174" s="172"/>
      <c r="J174" s="210"/>
      <c r="K174" s="171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</row>
    <row r="175" spans="1:23" ht="15" x14ac:dyDescent="0.2">
      <c r="A175" s="171"/>
      <c r="B175" s="171"/>
      <c r="C175" s="171"/>
      <c r="D175" s="171"/>
      <c r="E175" s="171"/>
      <c r="F175" s="171"/>
      <c r="G175" s="171"/>
      <c r="I175" s="172"/>
      <c r="J175" s="210"/>
      <c r="K175" s="171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</row>
    <row r="176" spans="1:23" ht="15" x14ac:dyDescent="0.2">
      <c r="A176" s="171"/>
      <c r="B176" s="171" t="s">
        <v>553</v>
      </c>
      <c r="C176" s="171"/>
      <c r="D176" s="171"/>
      <c r="E176" s="172" t="s">
        <v>70</v>
      </c>
      <c r="F176" s="172" t="s">
        <v>71</v>
      </c>
      <c r="G176" s="171"/>
      <c r="I176" s="172"/>
      <c r="J176" s="210"/>
      <c r="K176" s="171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</row>
    <row r="177" spans="1:23" ht="15" x14ac:dyDescent="0.2">
      <c r="A177" s="171"/>
      <c r="B177" s="171" t="s">
        <v>549</v>
      </c>
      <c r="C177" s="171" t="s">
        <v>2</v>
      </c>
      <c r="D177" s="171"/>
      <c r="E177" s="172">
        <v>16.5</v>
      </c>
      <c r="F177" s="172">
        <v>1</v>
      </c>
      <c r="G177" s="171"/>
      <c r="I177" s="172"/>
      <c r="J177" s="210"/>
      <c r="K177" s="171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</row>
    <row r="178" spans="1:23" ht="15.75" x14ac:dyDescent="0.25">
      <c r="A178" s="171"/>
      <c r="B178" s="171"/>
      <c r="C178" s="171"/>
      <c r="D178" s="171"/>
      <c r="E178" s="171"/>
      <c r="F178" s="171"/>
      <c r="G178" s="171"/>
      <c r="I178" s="218" t="s">
        <v>14</v>
      </c>
      <c r="J178" s="214">
        <f>'Rate Classifications'!$P$32*E177*F177</f>
        <v>0</v>
      </c>
      <c r="K178" s="171" t="s">
        <v>61</v>
      </c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</row>
    <row r="179" spans="1:23" ht="15" x14ac:dyDescent="0.2">
      <c r="A179" s="171"/>
      <c r="B179" s="171"/>
      <c r="C179" s="171"/>
      <c r="D179" s="171"/>
      <c r="E179" s="171"/>
      <c r="F179" s="171"/>
      <c r="G179" s="171"/>
      <c r="I179" s="172"/>
      <c r="J179" s="210"/>
      <c r="K179" s="171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</row>
    <row r="180" spans="1:23" ht="15" x14ac:dyDescent="0.2">
      <c r="A180" s="171"/>
      <c r="B180" s="171"/>
      <c r="C180" s="171"/>
      <c r="D180" s="171"/>
      <c r="E180" s="171"/>
      <c r="F180" s="171"/>
      <c r="G180" s="171"/>
      <c r="I180" s="172"/>
      <c r="J180" s="210"/>
      <c r="K180" s="171"/>
      <c r="L180" s="448"/>
      <c r="M180" s="448"/>
      <c r="N180" s="448"/>
      <c r="O180" s="448"/>
      <c r="P180" s="448"/>
      <c r="Q180" s="448"/>
      <c r="R180" s="448"/>
      <c r="S180" s="448"/>
      <c r="T180" s="448"/>
      <c r="U180" s="28"/>
      <c r="V180" s="28"/>
      <c r="W180" s="28"/>
    </row>
    <row r="181" spans="1:23" ht="15.75" x14ac:dyDescent="0.25">
      <c r="A181" s="825" t="s">
        <v>548</v>
      </c>
      <c r="B181" s="826"/>
      <c r="C181" s="826"/>
      <c r="D181" s="826"/>
      <c r="E181" s="826"/>
      <c r="F181" s="827"/>
      <c r="G181" s="171"/>
      <c r="I181" s="172"/>
      <c r="J181" s="171"/>
      <c r="K181" s="171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</row>
    <row r="182" spans="1:23" ht="15" x14ac:dyDescent="0.2">
      <c r="A182" s="171"/>
      <c r="B182" s="171"/>
      <c r="C182" s="171"/>
      <c r="D182" s="171"/>
      <c r="E182" s="171"/>
      <c r="F182" s="171"/>
      <c r="G182" s="171"/>
      <c r="I182" s="172"/>
      <c r="J182" s="171"/>
      <c r="K182" s="171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</row>
    <row r="183" spans="1:23" ht="15" x14ac:dyDescent="0.2">
      <c r="A183" s="171"/>
      <c r="B183" s="171" t="s">
        <v>555</v>
      </c>
      <c r="C183" s="171"/>
      <c r="D183" s="171"/>
      <c r="E183" s="172" t="s">
        <v>70</v>
      </c>
      <c r="F183" s="172" t="s">
        <v>71</v>
      </c>
      <c r="G183" s="171"/>
      <c r="I183" s="172"/>
      <c r="J183" s="171"/>
      <c r="K183" s="171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</row>
    <row r="184" spans="1:23" ht="15" x14ac:dyDescent="0.2">
      <c r="A184" s="171"/>
      <c r="B184" s="171" t="s">
        <v>554</v>
      </c>
      <c r="C184" s="171" t="s">
        <v>2</v>
      </c>
      <c r="D184" s="171"/>
      <c r="E184" s="172">
        <v>4</v>
      </c>
      <c r="F184" s="172">
        <v>1</v>
      </c>
      <c r="G184" s="171"/>
      <c r="I184" s="175" t="s">
        <v>57</v>
      </c>
      <c r="J184" s="213">
        <f>'Rate Classifications'!$H$32*E184*F184</f>
        <v>0</v>
      </c>
      <c r="K184" s="171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</row>
    <row r="185" spans="1:23" ht="15" x14ac:dyDescent="0.2">
      <c r="A185" s="171"/>
      <c r="B185" s="171"/>
      <c r="C185" s="171"/>
      <c r="D185" s="171"/>
      <c r="E185" s="172"/>
      <c r="F185" s="172"/>
      <c r="G185" s="171"/>
      <c r="I185" s="175"/>
      <c r="J185" s="216"/>
      <c r="K185" s="171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</row>
    <row r="186" spans="1:23" ht="15" x14ac:dyDescent="0.2">
      <c r="A186" s="171"/>
      <c r="B186" s="171" t="s">
        <v>556</v>
      </c>
      <c r="C186" s="171"/>
      <c r="D186" s="171"/>
      <c r="E186" s="172" t="s">
        <v>70</v>
      </c>
      <c r="F186" s="172" t="s">
        <v>71</v>
      </c>
      <c r="G186" s="171"/>
      <c r="I186" s="175"/>
      <c r="J186" s="216"/>
      <c r="K186" s="171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</row>
    <row r="187" spans="1:23" ht="15" x14ac:dyDescent="0.2">
      <c r="A187" s="171"/>
      <c r="B187" s="171" t="s">
        <v>554</v>
      </c>
      <c r="C187" s="171" t="s">
        <v>2</v>
      </c>
      <c r="D187" s="171"/>
      <c r="E187" s="172">
        <v>0.5</v>
      </c>
      <c r="F187" s="172">
        <v>1</v>
      </c>
      <c r="G187" s="171"/>
      <c r="I187" s="175" t="s">
        <v>57</v>
      </c>
      <c r="J187" s="213">
        <f>'Rate Classifications'!$F$32*E187*F187</f>
        <v>0</v>
      </c>
      <c r="K187" s="171"/>
      <c r="L187" s="448"/>
      <c r="M187" s="448"/>
      <c r="N187" s="448"/>
      <c r="O187" s="448"/>
      <c r="P187" s="448"/>
      <c r="Q187" s="448"/>
      <c r="R187" s="448"/>
      <c r="S187" s="448"/>
      <c r="T187" s="448"/>
      <c r="U187" s="28"/>
      <c r="V187" s="28"/>
      <c r="W187" s="28"/>
    </row>
    <row r="188" spans="1:23" ht="15.75" x14ac:dyDescent="0.25">
      <c r="A188" s="171"/>
      <c r="B188" s="171"/>
      <c r="C188" s="171"/>
      <c r="D188" s="171"/>
      <c r="E188" s="171"/>
      <c r="F188" s="171"/>
      <c r="G188" s="171"/>
      <c r="I188" s="218" t="s">
        <v>14</v>
      </c>
      <c r="J188" s="214">
        <f>J184+J187</f>
        <v>0</v>
      </c>
      <c r="K188" s="171" t="s">
        <v>118</v>
      </c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</row>
    <row r="189" spans="1:23" ht="15" x14ac:dyDescent="0.2">
      <c r="A189" s="171"/>
      <c r="B189" s="171"/>
      <c r="C189" s="171"/>
      <c r="D189" s="171"/>
      <c r="E189" s="171"/>
      <c r="F189" s="171"/>
      <c r="G189" s="171"/>
      <c r="I189" s="159"/>
      <c r="J189" s="159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</row>
    <row r="190" spans="1:23" ht="15.75" x14ac:dyDescent="0.25">
      <c r="A190" s="171"/>
      <c r="B190" s="171"/>
      <c r="C190" s="171"/>
      <c r="D190" s="171"/>
      <c r="E190" s="171"/>
      <c r="F190" s="171"/>
      <c r="G190" s="171"/>
      <c r="I190" s="221"/>
      <c r="J190" s="219"/>
      <c r="K190" s="171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</row>
    <row r="191" spans="1:23" ht="15.75" x14ac:dyDescent="0.25">
      <c r="A191" s="171"/>
      <c r="B191" s="171"/>
      <c r="C191" s="171"/>
      <c r="D191" s="171"/>
      <c r="E191" s="171"/>
      <c r="F191" s="171"/>
      <c r="G191" s="171"/>
      <c r="I191" s="221"/>
      <c r="J191" s="180"/>
      <c r="K191" s="171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</row>
    <row r="192" spans="1:23" ht="15.75" x14ac:dyDescent="0.25">
      <c r="A192" s="825" t="s">
        <v>557</v>
      </c>
      <c r="B192" s="826"/>
      <c r="C192" s="826"/>
      <c r="D192" s="826"/>
      <c r="E192" s="826"/>
      <c r="F192" s="827"/>
      <c r="G192" s="171"/>
      <c r="I192" s="172"/>
      <c r="J192" s="171"/>
      <c r="K192" s="171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</row>
    <row r="193" spans="1:23" ht="15" x14ac:dyDescent="0.2">
      <c r="A193" s="171"/>
      <c r="B193" s="171"/>
      <c r="C193" s="171"/>
      <c r="D193" s="171"/>
      <c r="E193" s="171"/>
      <c r="F193" s="171"/>
      <c r="G193" s="171"/>
      <c r="I193" s="172"/>
      <c r="J193" s="210"/>
      <c r="K193" s="171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</row>
    <row r="194" spans="1:23" ht="15" x14ac:dyDescent="0.2">
      <c r="A194" s="171"/>
      <c r="B194" s="171" t="s">
        <v>555</v>
      </c>
      <c r="C194" s="171"/>
      <c r="D194" s="171"/>
      <c r="E194" s="172" t="s">
        <v>70</v>
      </c>
      <c r="F194" s="172" t="s">
        <v>71</v>
      </c>
      <c r="G194" s="171"/>
      <c r="I194" s="172"/>
      <c r="J194" s="210"/>
      <c r="K194" s="171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</row>
    <row r="195" spans="1:23" ht="15" x14ac:dyDescent="0.2">
      <c r="A195" s="171"/>
      <c r="B195" s="171" t="s">
        <v>554</v>
      </c>
      <c r="C195" s="171" t="s">
        <v>2</v>
      </c>
      <c r="D195" s="171"/>
      <c r="E195" s="172">
        <v>5</v>
      </c>
      <c r="F195" s="172">
        <v>1</v>
      </c>
      <c r="G195" s="171"/>
      <c r="I195" s="175" t="s">
        <v>57</v>
      </c>
      <c r="J195" s="213">
        <f>'Rate Classifications'!$H$32*E195*F195</f>
        <v>0</v>
      </c>
      <c r="K195" s="171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</row>
    <row r="196" spans="1:23" ht="15" x14ac:dyDescent="0.2">
      <c r="A196" s="171"/>
      <c r="B196" s="171"/>
      <c r="C196" s="171"/>
      <c r="D196" s="171"/>
      <c r="E196" s="172"/>
      <c r="F196" s="172"/>
      <c r="G196" s="171"/>
      <c r="I196" s="175"/>
      <c r="J196" s="216"/>
      <c r="K196" s="171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</row>
    <row r="197" spans="1:23" ht="15" x14ac:dyDescent="0.2">
      <c r="A197" s="171"/>
      <c r="B197" s="171" t="s">
        <v>556</v>
      </c>
      <c r="C197" s="171"/>
      <c r="D197" s="171"/>
      <c r="E197" s="172" t="s">
        <v>70</v>
      </c>
      <c r="F197" s="172" t="s">
        <v>71</v>
      </c>
      <c r="G197" s="171"/>
      <c r="I197" s="175"/>
      <c r="J197" s="216"/>
      <c r="K197" s="171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</row>
    <row r="198" spans="1:23" ht="15" x14ac:dyDescent="0.2">
      <c r="A198" s="171"/>
      <c r="B198" s="171" t="s">
        <v>554</v>
      </c>
      <c r="C198" s="171" t="s">
        <v>2</v>
      </c>
      <c r="D198" s="171"/>
      <c r="E198" s="172">
        <v>1</v>
      </c>
      <c r="F198" s="172">
        <v>1</v>
      </c>
      <c r="G198" s="171"/>
      <c r="I198" s="175" t="s">
        <v>57</v>
      </c>
      <c r="J198" s="213">
        <f>'Rate Classifications'!$F$32*E198*F198</f>
        <v>0</v>
      </c>
      <c r="K198" s="171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</row>
    <row r="199" spans="1:23" ht="15.75" x14ac:dyDescent="0.25">
      <c r="A199" s="171"/>
      <c r="B199" s="171"/>
      <c r="C199" s="171"/>
      <c r="D199" s="171"/>
      <c r="E199" s="171"/>
      <c r="F199" s="171"/>
      <c r="G199" s="171"/>
      <c r="I199" s="218" t="s">
        <v>14</v>
      </c>
      <c r="J199" s="214">
        <f>J195+J198</f>
        <v>0</v>
      </c>
      <c r="K199" s="171" t="s">
        <v>118</v>
      </c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</row>
    <row r="200" spans="1:23" ht="15" x14ac:dyDescent="0.2">
      <c r="A200" s="171"/>
      <c r="B200" s="171"/>
      <c r="C200" s="171"/>
      <c r="D200" s="171"/>
      <c r="E200" s="171"/>
      <c r="F200" s="171"/>
      <c r="G200" s="171"/>
      <c r="I200" s="159"/>
      <c r="J200" s="159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</row>
    <row r="201" spans="1:23" ht="15.75" x14ac:dyDescent="0.25">
      <c r="A201" s="171"/>
      <c r="B201" s="171"/>
      <c r="C201" s="171"/>
      <c r="D201" s="171"/>
      <c r="E201" s="171"/>
      <c r="F201" s="171"/>
      <c r="G201" s="171"/>
      <c r="I201" s="221"/>
      <c r="J201" s="195"/>
      <c r="K201" s="171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</row>
    <row r="202" spans="1:23" ht="15.75" x14ac:dyDescent="0.25">
      <c r="A202" s="171"/>
      <c r="B202" s="171"/>
      <c r="C202" s="171"/>
      <c r="D202" s="171"/>
      <c r="E202" s="171"/>
      <c r="F202" s="171"/>
      <c r="G202" s="171"/>
      <c r="I202" s="221"/>
      <c r="J202" s="195"/>
      <c r="K202" s="171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</row>
    <row r="203" spans="1:23" ht="15.75" x14ac:dyDescent="0.25">
      <c r="A203" s="825" t="s">
        <v>558</v>
      </c>
      <c r="B203" s="826"/>
      <c r="C203" s="826"/>
      <c r="D203" s="826"/>
      <c r="E203" s="826"/>
      <c r="F203" s="827"/>
      <c r="G203" s="171"/>
      <c r="I203" s="172"/>
      <c r="J203" s="171"/>
      <c r="K203" s="171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</row>
    <row r="204" spans="1:23" ht="15" x14ac:dyDescent="0.2">
      <c r="A204" s="171"/>
      <c r="B204" s="171"/>
      <c r="C204" s="171"/>
      <c r="D204" s="171"/>
      <c r="E204" s="171"/>
      <c r="F204" s="171"/>
      <c r="G204" s="171"/>
      <c r="I204" s="172"/>
      <c r="J204" s="171"/>
      <c r="K204" s="171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</row>
    <row r="205" spans="1:23" ht="15" x14ac:dyDescent="0.2">
      <c r="A205" s="171"/>
      <c r="B205" s="171" t="s">
        <v>555</v>
      </c>
      <c r="C205" s="171"/>
      <c r="D205" s="171"/>
      <c r="E205" s="172" t="s">
        <v>70</v>
      </c>
      <c r="F205" s="172" t="s">
        <v>71</v>
      </c>
      <c r="G205" s="172" t="s">
        <v>75</v>
      </c>
      <c r="I205" s="159"/>
      <c r="J205" s="159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</row>
    <row r="206" spans="1:23" ht="15" x14ac:dyDescent="0.2">
      <c r="A206" s="171"/>
      <c r="B206" s="171" t="s">
        <v>554</v>
      </c>
      <c r="C206" s="171" t="s">
        <v>2</v>
      </c>
      <c r="D206" s="171"/>
      <c r="E206" s="172">
        <v>5</v>
      </c>
      <c r="F206" s="172">
        <v>1</v>
      </c>
      <c r="G206" s="475" t="s">
        <v>450</v>
      </c>
      <c r="I206" s="175" t="s">
        <v>57</v>
      </c>
      <c r="J206" s="213">
        <f>'Rate Classifications'!$H$32*(IF(G206="yes",1.25*E206,E206))*F206</f>
        <v>0</v>
      </c>
      <c r="K206" s="171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</row>
    <row r="207" spans="1:23" ht="15" x14ac:dyDescent="0.2">
      <c r="A207" s="171"/>
      <c r="B207" s="171"/>
      <c r="C207" s="171"/>
      <c r="D207" s="171"/>
      <c r="E207" s="172"/>
      <c r="F207" s="172"/>
      <c r="G207" s="172"/>
      <c r="I207" s="175"/>
      <c r="J207" s="166"/>
      <c r="K207" s="171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</row>
    <row r="208" spans="1:23" ht="15" x14ac:dyDescent="0.2">
      <c r="A208" s="171"/>
      <c r="B208" s="171" t="s">
        <v>556</v>
      </c>
      <c r="C208" s="171"/>
      <c r="D208" s="171"/>
      <c r="E208" s="172" t="s">
        <v>70</v>
      </c>
      <c r="F208" s="172" t="s">
        <v>71</v>
      </c>
      <c r="G208" s="172" t="s">
        <v>75</v>
      </c>
      <c r="I208" s="175"/>
      <c r="J208" s="166"/>
      <c r="K208" s="171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</row>
    <row r="209" spans="1:23" ht="15" x14ac:dyDescent="0.2">
      <c r="A209" s="171"/>
      <c r="B209" s="171" t="s">
        <v>554</v>
      </c>
      <c r="C209" s="171" t="s">
        <v>2</v>
      </c>
      <c r="D209" s="171"/>
      <c r="E209" s="172">
        <v>1</v>
      </c>
      <c r="F209" s="172">
        <v>1</v>
      </c>
      <c r="G209" s="475" t="s">
        <v>450</v>
      </c>
      <c r="I209" s="175" t="s">
        <v>57</v>
      </c>
      <c r="J209" s="213">
        <f>'Rate Classifications'!$F$32*(IF(G209="yes",1.25*E209,E209))*F209</f>
        <v>0</v>
      </c>
      <c r="K209" s="171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</row>
    <row r="210" spans="1:23" ht="15.75" x14ac:dyDescent="0.25">
      <c r="A210" s="171"/>
      <c r="B210" s="171"/>
      <c r="C210" s="171"/>
      <c r="D210" s="171"/>
      <c r="E210" s="171"/>
      <c r="F210" s="171"/>
      <c r="G210" s="171"/>
      <c r="I210" s="218" t="s">
        <v>14</v>
      </c>
      <c r="J210" s="224">
        <f>J206+J209</f>
        <v>0</v>
      </c>
      <c r="K210" s="171" t="s">
        <v>118</v>
      </c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</row>
    <row r="211" spans="1:23" ht="15" x14ac:dyDescent="0.2">
      <c r="A211" s="171"/>
      <c r="B211" s="171"/>
      <c r="C211" s="171"/>
      <c r="D211" s="171"/>
      <c r="E211" s="171"/>
      <c r="F211" s="171"/>
      <c r="G211" s="171"/>
      <c r="I211" s="188"/>
      <c r="J211" s="188"/>
      <c r="K211" s="171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</row>
    <row r="212" spans="1:23" ht="15" x14ac:dyDescent="0.2">
      <c r="A212" s="171"/>
      <c r="B212" s="171"/>
      <c r="C212" s="171"/>
      <c r="D212" s="171"/>
      <c r="E212" s="171"/>
      <c r="F212" s="171"/>
      <c r="G212" s="171"/>
      <c r="I212" s="188"/>
      <c r="J212" s="188"/>
      <c r="K212" s="171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</row>
    <row r="213" spans="1:23" ht="15" x14ac:dyDescent="0.2">
      <c r="A213" s="171"/>
      <c r="B213" s="171"/>
      <c r="C213" s="171"/>
      <c r="D213" s="171"/>
      <c r="E213" s="171"/>
      <c r="F213" s="171"/>
      <c r="G213" s="171"/>
      <c r="I213" s="188"/>
      <c r="J213" s="188"/>
      <c r="K213" s="171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</row>
    <row r="214" spans="1:23" ht="15.75" x14ac:dyDescent="0.25">
      <c r="A214" s="825" t="s">
        <v>559</v>
      </c>
      <c r="B214" s="826"/>
      <c r="C214" s="826"/>
      <c r="D214" s="826"/>
      <c r="E214" s="826"/>
      <c r="F214" s="827"/>
      <c r="G214" s="171"/>
      <c r="I214" s="188"/>
      <c r="J214" s="188"/>
      <c r="K214" s="171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</row>
    <row r="215" spans="1:23" ht="15" x14ac:dyDescent="0.2">
      <c r="A215" s="171"/>
      <c r="B215" s="171"/>
      <c r="C215" s="171"/>
      <c r="D215" s="171"/>
      <c r="E215" s="171"/>
      <c r="F215" s="171"/>
      <c r="G215" s="171"/>
      <c r="I215" s="188"/>
      <c r="J215" s="188"/>
      <c r="K215" s="171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</row>
    <row r="216" spans="1:23" ht="15" x14ac:dyDescent="0.2">
      <c r="A216" s="171"/>
      <c r="B216" s="171" t="s">
        <v>555</v>
      </c>
      <c r="C216" s="171"/>
      <c r="D216" s="171"/>
      <c r="E216" s="172" t="s">
        <v>70</v>
      </c>
      <c r="F216" s="172" t="s">
        <v>71</v>
      </c>
      <c r="G216" s="171"/>
      <c r="I216" s="188"/>
      <c r="J216" s="188"/>
      <c r="K216" s="171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</row>
    <row r="217" spans="1:23" ht="15" x14ac:dyDescent="0.2">
      <c r="A217" s="171"/>
      <c r="B217" s="171" t="s">
        <v>554</v>
      </c>
      <c r="C217" s="171" t="s">
        <v>2</v>
      </c>
      <c r="D217" s="171"/>
      <c r="E217" s="172">
        <v>5</v>
      </c>
      <c r="F217" s="172">
        <v>1</v>
      </c>
      <c r="G217" s="171"/>
      <c r="I217" s="175" t="s">
        <v>57</v>
      </c>
      <c r="J217" s="213">
        <f>'Rate Classifications'!$H$32*E217*F217</f>
        <v>0</v>
      </c>
      <c r="K217" s="171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</row>
    <row r="218" spans="1:23" ht="15" x14ac:dyDescent="0.2">
      <c r="A218" s="171"/>
      <c r="B218" s="171"/>
      <c r="C218" s="171"/>
      <c r="D218" s="171"/>
      <c r="E218" s="172"/>
      <c r="F218" s="172"/>
      <c r="G218" s="171"/>
      <c r="I218" s="228"/>
      <c r="J218" s="216"/>
      <c r="K218" s="171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</row>
    <row r="219" spans="1:23" ht="15" x14ac:dyDescent="0.2">
      <c r="A219" s="171"/>
      <c r="B219" s="171" t="s">
        <v>556</v>
      </c>
      <c r="C219" s="171"/>
      <c r="D219" s="171"/>
      <c r="E219" s="172" t="s">
        <v>70</v>
      </c>
      <c r="F219" s="172" t="s">
        <v>71</v>
      </c>
      <c r="G219" s="171"/>
      <c r="I219" s="159"/>
      <c r="J219" s="159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</row>
    <row r="220" spans="1:23" ht="15" x14ac:dyDescent="0.2">
      <c r="A220" s="171"/>
      <c r="B220" s="171" t="s">
        <v>554</v>
      </c>
      <c r="C220" s="171" t="s">
        <v>2</v>
      </c>
      <c r="D220" s="171"/>
      <c r="E220" s="172">
        <v>1</v>
      </c>
      <c r="F220" s="172">
        <v>1</v>
      </c>
      <c r="G220" s="171"/>
      <c r="I220" s="175" t="s">
        <v>57</v>
      </c>
      <c r="J220" s="438">
        <f>'Rate Classifications'!$F$32*E220*F220</f>
        <v>0</v>
      </c>
      <c r="K220" s="166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</row>
    <row r="221" spans="1:23" ht="15.75" x14ac:dyDescent="0.25">
      <c r="A221" s="171"/>
      <c r="B221" s="171"/>
      <c r="C221" s="171"/>
      <c r="D221" s="171"/>
      <c r="E221" s="172"/>
      <c r="F221" s="172"/>
      <c r="G221" s="171"/>
      <c r="I221" s="218" t="s">
        <v>14</v>
      </c>
      <c r="J221" s="214">
        <f>J217+J220</f>
        <v>0</v>
      </c>
      <c r="K221" s="171" t="s">
        <v>118</v>
      </c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</row>
    <row r="222" spans="1:23" ht="15" x14ac:dyDescent="0.2">
      <c r="A222" s="171"/>
      <c r="B222" s="171"/>
      <c r="C222" s="171"/>
      <c r="D222" s="171"/>
      <c r="E222" s="171"/>
      <c r="F222" s="171"/>
      <c r="G222" s="171"/>
      <c r="I222" s="172"/>
      <c r="J222" s="188"/>
      <c r="K222" s="171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</row>
    <row r="223" spans="1:23" ht="15" x14ac:dyDescent="0.2">
      <c r="A223" s="171"/>
      <c r="B223" s="171"/>
      <c r="C223" s="171"/>
      <c r="D223" s="171"/>
      <c r="E223" s="171"/>
      <c r="F223" s="171"/>
      <c r="G223" s="171"/>
      <c r="I223" s="172"/>
      <c r="J223" s="188"/>
      <c r="K223" s="171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</row>
    <row r="224" spans="1:23" ht="15" x14ac:dyDescent="0.2">
      <c r="A224" s="171"/>
      <c r="B224" s="171"/>
      <c r="C224" s="171"/>
      <c r="D224" s="171"/>
      <c r="E224" s="171"/>
      <c r="F224" s="171"/>
      <c r="G224" s="171"/>
      <c r="I224" s="172"/>
      <c r="J224" s="188"/>
      <c r="K224" s="171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</row>
    <row r="225" spans="1:23" ht="15.75" x14ac:dyDescent="0.25">
      <c r="A225" s="825" t="s">
        <v>560</v>
      </c>
      <c r="B225" s="826"/>
      <c r="C225" s="826"/>
      <c r="D225" s="826"/>
      <c r="E225" s="826"/>
      <c r="F225" s="827"/>
      <c r="G225" s="171"/>
      <c r="I225" s="172"/>
      <c r="J225" s="188"/>
      <c r="K225" s="171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</row>
    <row r="226" spans="1:23" ht="15" x14ac:dyDescent="0.2">
      <c r="A226" s="171"/>
      <c r="B226" s="171"/>
      <c r="C226" s="171"/>
      <c r="D226" s="171"/>
      <c r="E226" s="171"/>
      <c r="F226" s="171"/>
      <c r="G226" s="171"/>
      <c r="I226" s="172"/>
      <c r="J226" s="188"/>
      <c r="K226" s="171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</row>
    <row r="227" spans="1:23" ht="15" x14ac:dyDescent="0.2">
      <c r="A227" s="171"/>
      <c r="B227" s="171" t="s">
        <v>555</v>
      </c>
      <c r="C227" s="171"/>
      <c r="D227" s="171"/>
      <c r="E227" s="172" t="s">
        <v>70</v>
      </c>
      <c r="F227" s="172" t="s">
        <v>71</v>
      </c>
      <c r="G227" s="172" t="s">
        <v>75</v>
      </c>
      <c r="I227" s="172"/>
      <c r="J227" s="188"/>
      <c r="K227" s="171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</row>
    <row r="228" spans="1:23" ht="15" x14ac:dyDescent="0.2">
      <c r="A228" s="171"/>
      <c r="B228" s="171" t="s">
        <v>554</v>
      </c>
      <c r="C228" s="171" t="s">
        <v>2</v>
      </c>
      <c r="D228" s="171"/>
      <c r="E228" s="172">
        <v>3</v>
      </c>
      <c r="F228" s="172">
        <v>1</v>
      </c>
      <c r="G228" s="475" t="s">
        <v>450</v>
      </c>
      <c r="I228" s="175" t="s">
        <v>57</v>
      </c>
      <c r="J228" s="229">
        <f>'Rate Classifications'!$H$32*(IF(G228="yes",1.25*E228,E228))*F228</f>
        <v>0</v>
      </c>
      <c r="K228" s="171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</row>
    <row r="229" spans="1:23" ht="15" x14ac:dyDescent="0.2">
      <c r="A229" s="171"/>
      <c r="B229" s="171"/>
      <c r="C229" s="171"/>
      <c r="D229" s="171"/>
      <c r="E229" s="172"/>
      <c r="F229" s="172"/>
      <c r="G229" s="172"/>
      <c r="I229" s="175"/>
      <c r="J229" s="228"/>
      <c r="K229" s="171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</row>
    <row r="230" spans="1:23" ht="15" x14ac:dyDescent="0.2">
      <c r="A230" s="171"/>
      <c r="B230" s="171" t="s">
        <v>556</v>
      </c>
      <c r="C230" s="171"/>
      <c r="D230" s="171"/>
      <c r="E230" s="172" t="s">
        <v>70</v>
      </c>
      <c r="F230" s="172" t="s">
        <v>71</v>
      </c>
      <c r="G230" s="172" t="s">
        <v>75</v>
      </c>
      <c r="I230" s="175"/>
      <c r="J230" s="228"/>
      <c r="K230" s="171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</row>
    <row r="231" spans="1:23" ht="15" x14ac:dyDescent="0.2">
      <c r="A231" s="171"/>
      <c r="B231" s="171" t="s">
        <v>554</v>
      </c>
      <c r="C231" s="171" t="s">
        <v>2</v>
      </c>
      <c r="D231" s="171"/>
      <c r="E231" s="172">
        <v>0.5</v>
      </c>
      <c r="F231" s="172">
        <v>1</v>
      </c>
      <c r="G231" s="475" t="s">
        <v>450</v>
      </c>
      <c r="I231" s="175" t="s">
        <v>57</v>
      </c>
      <c r="J231" s="229">
        <f>'Rate Classifications'!$F$32*(IF(G231="yes",1.25*E231,E231))*F231</f>
        <v>0</v>
      </c>
      <c r="K231" s="171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</row>
    <row r="232" spans="1:23" ht="15.75" x14ac:dyDescent="0.25">
      <c r="A232" s="171"/>
      <c r="B232" s="171"/>
      <c r="C232" s="171"/>
      <c r="D232" s="171"/>
      <c r="E232" s="172"/>
      <c r="F232" s="172"/>
      <c r="G232" s="172"/>
      <c r="I232" s="218" t="s">
        <v>14</v>
      </c>
      <c r="J232" s="224">
        <f>J228+J231</f>
        <v>0</v>
      </c>
      <c r="K232" s="171" t="s">
        <v>118</v>
      </c>
      <c r="L232" s="28"/>
      <c r="M232" s="28"/>
      <c r="N232" s="28" t="s">
        <v>104</v>
      </c>
      <c r="O232" s="28"/>
      <c r="P232" s="28"/>
      <c r="Q232" s="28"/>
      <c r="R232" s="28"/>
      <c r="S232" s="28"/>
      <c r="T232" s="28"/>
      <c r="U232" s="28"/>
      <c r="V232" s="28"/>
      <c r="W232" s="28"/>
    </row>
    <row r="233" spans="1:23" ht="15.75" x14ac:dyDescent="0.25">
      <c r="A233" s="171"/>
      <c r="B233" s="171"/>
      <c r="C233" s="171"/>
      <c r="D233" s="171"/>
      <c r="E233" s="171"/>
      <c r="F233" s="171"/>
      <c r="G233" s="171"/>
      <c r="I233" s="221"/>
      <c r="J233" s="230"/>
      <c r="K233" s="171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</row>
    <row r="234" spans="1:23" ht="15.75" x14ac:dyDescent="0.25">
      <c r="A234" s="171"/>
      <c r="B234" s="171"/>
      <c r="C234" s="171"/>
      <c r="D234" s="171"/>
      <c r="E234" s="171"/>
      <c r="F234" s="171"/>
      <c r="G234" s="171"/>
      <c r="I234" s="221"/>
      <c r="J234" s="230"/>
      <c r="K234" s="171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</row>
    <row r="235" spans="1:23" ht="15.75" x14ac:dyDescent="0.25">
      <c r="A235" s="171"/>
      <c r="B235" s="171"/>
      <c r="C235" s="171"/>
      <c r="D235" s="171"/>
      <c r="E235" s="171"/>
      <c r="F235" s="171"/>
      <c r="G235" s="171"/>
      <c r="I235" s="221"/>
      <c r="J235" s="230"/>
      <c r="K235" s="171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</row>
    <row r="236" spans="1:23" ht="15.75" x14ac:dyDescent="0.25">
      <c r="A236" s="825" t="s">
        <v>561</v>
      </c>
      <c r="B236" s="826"/>
      <c r="C236" s="826"/>
      <c r="D236" s="826"/>
      <c r="E236" s="826"/>
      <c r="F236" s="827"/>
      <c r="G236" s="171"/>
      <c r="I236" s="172"/>
      <c r="J236" s="188"/>
      <c r="K236" s="171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</row>
    <row r="237" spans="1:23" ht="15" x14ac:dyDescent="0.2">
      <c r="A237" s="171"/>
      <c r="B237" s="171"/>
      <c r="C237" s="171"/>
      <c r="D237" s="171"/>
      <c r="E237" s="171"/>
      <c r="F237" s="171"/>
      <c r="G237" s="171"/>
      <c r="I237" s="172"/>
      <c r="J237" s="188"/>
      <c r="K237" s="171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</row>
    <row r="238" spans="1:23" ht="15" x14ac:dyDescent="0.2">
      <c r="A238" s="171"/>
      <c r="B238" s="171" t="s">
        <v>555</v>
      </c>
      <c r="C238" s="171"/>
      <c r="D238" s="171"/>
      <c r="E238" s="172" t="s">
        <v>70</v>
      </c>
      <c r="F238" s="172" t="s">
        <v>71</v>
      </c>
      <c r="G238" s="172" t="s">
        <v>75</v>
      </c>
      <c r="I238" s="172"/>
      <c r="J238" s="188"/>
      <c r="K238" s="171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</row>
    <row r="239" spans="1:23" ht="15" x14ac:dyDescent="0.2">
      <c r="A239" s="171"/>
      <c r="B239" s="171" t="s">
        <v>554</v>
      </c>
      <c r="C239" s="171" t="s">
        <v>2</v>
      </c>
      <c r="D239" s="171"/>
      <c r="E239" s="172">
        <v>4</v>
      </c>
      <c r="F239" s="172">
        <v>1</v>
      </c>
      <c r="G239" s="475" t="s">
        <v>450</v>
      </c>
      <c r="I239" s="175" t="s">
        <v>57</v>
      </c>
      <c r="J239" s="229">
        <f>'Rate Classifications'!$H$32*(IF(G239="yes",1.25*E239,E239))*F239</f>
        <v>0</v>
      </c>
      <c r="K239" s="171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</row>
    <row r="240" spans="1:23" ht="15" x14ac:dyDescent="0.2">
      <c r="A240" s="171"/>
      <c r="B240" s="171"/>
      <c r="C240" s="171"/>
      <c r="D240" s="171"/>
      <c r="E240" s="172"/>
      <c r="F240" s="172"/>
      <c r="G240" s="172"/>
      <c r="I240" s="175"/>
      <c r="J240" s="228"/>
      <c r="K240" s="171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</row>
    <row r="241" spans="1:23" ht="15" x14ac:dyDescent="0.2">
      <c r="A241" s="171"/>
      <c r="B241" s="171" t="s">
        <v>556</v>
      </c>
      <c r="C241" s="171"/>
      <c r="D241" s="171"/>
      <c r="E241" s="172" t="s">
        <v>70</v>
      </c>
      <c r="F241" s="172" t="s">
        <v>71</v>
      </c>
      <c r="G241" s="172" t="s">
        <v>75</v>
      </c>
      <c r="I241" s="175"/>
      <c r="J241" s="228"/>
      <c r="K241" s="171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</row>
    <row r="242" spans="1:23" ht="15" x14ac:dyDescent="0.2">
      <c r="A242" s="171"/>
      <c r="B242" s="171" t="s">
        <v>554</v>
      </c>
      <c r="C242" s="171" t="s">
        <v>2</v>
      </c>
      <c r="D242" s="171"/>
      <c r="E242" s="172">
        <v>0.5</v>
      </c>
      <c r="F242" s="172">
        <v>1</v>
      </c>
      <c r="G242" s="475" t="s">
        <v>450</v>
      </c>
      <c r="I242" s="175" t="s">
        <v>57</v>
      </c>
      <c r="J242" s="229">
        <f>'Rate Classifications'!$F$32*(IF(G242="yes",1.25*E242,E242))*F242</f>
        <v>0</v>
      </c>
      <c r="K242" s="171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</row>
    <row r="243" spans="1:23" ht="15.75" x14ac:dyDescent="0.25">
      <c r="A243" s="171"/>
      <c r="B243" s="171"/>
      <c r="C243" s="171"/>
      <c r="D243" s="171"/>
      <c r="E243" s="171"/>
      <c r="F243" s="171"/>
      <c r="G243" s="171"/>
      <c r="I243" s="218" t="s">
        <v>14</v>
      </c>
      <c r="J243" s="224">
        <f>J239+J242</f>
        <v>0</v>
      </c>
      <c r="K243" s="171" t="s">
        <v>118</v>
      </c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</row>
    <row r="244" spans="1:23" ht="15" x14ac:dyDescent="0.2">
      <c r="A244" s="171"/>
      <c r="B244" s="171"/>
      <c r="C244" s="171"/>
      <c r="D244" s="171"/>
      <c r="E244" s="171"/>
      <c r="F244" s="171"/>
      <c r="G244" s="171"/>
      <c r="I244" s="172"/>
      <c r="J244" s="188"/>
      <c r="K244" s="171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</row>
    <row r="245" spans="1:23" ht="15" x14ac:dyDescent="0.2">
      <c r="A245" s="171"/>
      <c r="B245" s="171"/>
      <c r="C245" s="171"/>
      <c r="D245" s="171"/>
      <c r="E245" s="171"/>
      <c r="F245" s="171"/>
      <c r="G245" s="171"/>
      <c r="I245" s="172"/>
      <c r="J245" s="188"/>
      <c r="K245" s="171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</row>
    <row r="246" spans="1:23" ht="15" x14ac:dyDescent="0.2">
      <c r="A246" s="171"/>
      <c r="B246" s="171"/>
      <c r="C246" s="171"/>
      <c r="D246" s="171"/>
      <c r="E246" s="171"/>
      <c r="F246" s="171"/>
      <c r="G246" s="171"/>
      <c r="I246" s="172"/>
      <c r="J246" s="188"/>
      <c r="K246" s="171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</row>
    <row r="247" spans="1:23" ht="15.75" x14ac:dyDescent="0.25">
      <c r="A247" s="825" t="s">
        <v>562</v>
      </c>
      <c r="B247" s="826"/>
      <c r="C247" s="826"/>
      <c r="D247" s="826"/>
      <c r="E247" s="826"/>
      <c r="F247" s="827"/>
      <c r="G247" s="171"/>
      <c r="I247" s="172"/>
      <c r="J247" s="188"/>
      <c r="K247" s="171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</row>
    <row r="248" spans="1:23" ht="15" x14ac:dyDescent="0.2">
      <c r="A248" s="171"/>
      <c r="B248" s="171"/>
      <c r="C248" s="171"/>
      <c r="D248" s="171"/>
      <c r="E248" s="171"/>
      <c r="F248" s="171"/>
      <c r="G248" s="171"/>
      <c r="I248" s="172"/>
      <c r="J248" s="188"/>
      <c r="K248" s="171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</row>
    <row r="249" spans="1:23" ht="15" x14ac:dyDescent="0.2">
      <c r="A249" s="171"/>
      <c r="B249" s="171" t="s">
        <v>555</v>
      </c>
      <c r="C249" s="171"/>
      <c r="D249" s="171"/>
      <c r="E249" s="172" t="s">
        <v>70</v>
      </c>
      <c r="F249" s="172" t="s">
        <v>71</v>
      </c>
      <c r="G249" s="172" t="s">
        <v>75</v>
      </c>
      <c r="I249" s="172"/>
      <c r="J249" s="188"/>
      <c r="K249" s="171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</row>
    <row r="250" spans="1:23" ht="15" x14ac:dyDescent="0.2">
      <c r="A250" s="171"/>
      <c r="B250" s="171" t="s">
        <v>554</v>
      </c>
      <c r="C250" s="171" t="s">
        <v>2</v>
      </c>
      <c r="D250" s="171"/>
      <c r="E250" s="172">
        <v>6</v>
      </c>
      <c r="F250" s="172">
        <v>1</v>
      </c>
      <c r="G250" s="475" t="s">
        <v>450</v>
      </c>
      <c r="I250" s="175" t="s">
        <v>57</v>
      </c>
      <c r="J250" s="229">
        <f>'Rate Classifications'!$H$32*(IF(G250="yes",1.25*E250,E250))*F250</f>
        <v>0</v>
      </c>
      <c r="K250" s="171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</row>
    <row r="251" spans="1:23" ht="15" x14ac:dyDescent="0.2">
      <c r="A251" s="171"/>
      <c r="B251" s="171"/>
      <c r="C251" s="171"/>
      <c r="D251" s="171"/>
      <c r="E251" s="172"/>
      <c r="F251" s="172"/>
      <c r="G251" s="172"/>
      <c r="I251" s="175"/>
      <c r="J251" s="228"/>
      <c r="K251" s="171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</row>
    <row r="252" spans="1:23" ht="15" x14ac:dyDescent="0.2">
      <c r="A252" s="171"/>
      <c r="B252" s="171" t="s">
        <v>556</v>
      </c>
      <c r="C252" s="171"/>
      <c r="D252" s="171"/>
      <c r="E252" s="172" t="s">
        <v>70</v>
      </c>
      <c r="F252" s="172" t="s">
        <v>71</v>
      </c>
      <c r="G252" s="172" t="s">
        <v>75</v>
      </c>
      <c r="I252" s="175"/>
      <c r="J252" s="228"/>
      <c r="K252" s="171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</row>
    <row r="253" spans="1:23" ht="15" x14ac:dyDescent="0.2">
      <c r="A253" s="171"/>
      <c r="B253" s="171" t="s">
        <v>554</v>
      </c>
      <c r="C253" s="171" t="s">
        <v>2</v>
      </c>
      <c r="D253" s="171"/>
      <c r="E253" s="172">
        <v>1</v>
      </c>
      <c r="F253" s="172">
        <v>1</v>
      </c>
      <c r="G253" s="475" t="s">
        <v>450</v>
      </c>
      <c r="I253" s="175" t="s">
        <v>57</v>
      </c>
      <c r="J253" s="229">
        <f>'Rate Classifications'!$F$32*(IF(G253="yes",1.25*E253,E253))*F253</f>
        <v>0</v>
      </c>
      <c r="K253" s="171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</row>
    <row r="254" spans="1:23" ht="15.75" x14ac:dyDescent="0.25">
      <c r="A254" s="171"/>
      <c r="B254" s="171"/>
      <c r="C254" s="171"/>
      <c r="D254" s="171"/>
      <c r="E254" s="171"/>
      <c r="F254" s="171"/>
      <c r="G254" s="171"/>
      <c r="I254" s="218" t="s">
        <v>14</v>
      </c>
      <c r="J254" s="224">
        <f>J250+J253</f>
        <v>0</v>
      </c>
      <c r="K254" s="171" t="s">
        <v>118</v>
      </c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</row>
    <row r="255" spans="1:23" ht="15" x14ac:dyDescent="0.2">
      <c r="A255" s="171"/>
      <c r="B255" s="171"/>
      <c r="C255" s="171"/>
      <c r="D255" s="171"/>
      <c r="E255" s="171"/>
      <c r="F255" s="171"/>
      <c r="G255" s="171"/>
      <c r="I255" s="171"/>
      <c r="J255" s="171"/>
      <c r="K255" s="171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</row>
    <row r="256" spans="1:23" ht="15" x14ac:dyDescent="0.2">
      <c r="A256" s="171"/>
      <c r="B256" s="171"/>
      <c r="C256" s="171"/>
      <c r="D256" s="171"/>
      <c r="E256" s="171"/>
      <c r="F256" s="171"/>
      <c r="G256" s="171"/>
      <c r="I256" s="171"/>
      <c r="J256" s="171"/>
      <c r="K256" s="171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</row>
    <row r="257" spans="1:23" ht="15" x14ac:dyDescent="0.2">
      <c r="A257" s="171"/>
      <c r="B257" s="171"/>
      <c r="C257" s="171"/>
      <c r="D257" s="171"/>
      <c r="E257" s="171"/>
      <c r="F257" s="171"/>
      <c r="G257" s="171"/>
      <c r="I257" s="171"/>
      <c r="J257" s="171"/>
      <c r="K257" s="171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</row>
    <row r="258" spans="1:23" ht="15.75" x14ac:dyDescent="0.25">
      <c r="A258" s="825" t="s">
        <v>563</v>
      </c>
      <c r="B258" s="826"/>
      <c r="C258" s="826"/>
      <c r="D258" s="826"/>
      <c r="E258" s="826"/>
      <c r="F258" s="827"/>
      <c r="G258" s="172"/>
      <c r="I258" s="171"/>
      <c r="J258" s="172"/>
      <c r="K258" s="166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</row>
    <row r="259" spans="1:23" ht="15" x14ac:dyDescent="0.2">
      <c r="A259" s="171"/>
      <c r="B259" s="171"/>
      <c r="C259" s="171"/>
      <c r="D259" s="172"/>
      <c r="E259" s="172"/>
      <c r="F259" s="172"/>
      <c r="G259" s="172"/>
      <c r="I259" s="171"/>
      <c r="J259" s="172"/>
      <c r="K259" s="166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</row>
    <row r="260" spans="1:23" ht="15" x14ac:dyDescent="0.2">
      <c r="A260" s="171"/>
      <c r="B260" s="171" t="s">
        <v>448</v>
      </c>
      <c r="C260" s="171"/>
      <c r="D260" s="172"/>
      <c r="E260" s="172"/>
      <c r="F260" s="172"/>
      <c r="G260" s="172"/>
      <c r="I260" s="171"/>
      <c r="J260" s="172"/>
      <c r="K260" s="166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</row>
    <row r="261" spans="1:23" ht="15" x14ac:dyDescent="0.2">
      <c r="A261" s="171"/>
      <c r="B261" s="171" t="s">
        <v>449</v>
      </c>
      <c r="C261" s="171"/>
      <c r="D261" s="172"/>
      <c r="E261" s="172"/>
      <c r="F261" s="172"/>
      <c r="G261" s="172"/>
      <c r="I261" s="171"/>
      <c r="J261" s="172"/>
      <c r="K261" s="166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</row>
    <row r="262" spans="1:23" ht="15" x14ac:dyDescent="0.2">
      <c r="A262" s="171"/>
      <c r="B262" s="171"/>
      <c r="C262" s="171"/>
      <c r="D262" s="172"/>
      <c r="E262" s="172"/>
      <c r="F262" s="172"/>
      <c r="G262" s="172"/>
      <c r="I262" s="171"/>
      <c r="J262" s="172"/>
      <c r="K262" s="166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</row>
    <row r="263" spans="1:23" ht="15" x14ac:dyDescent="0.2">
      <c r="A263" s="171"/>
      <c r="B263" s="171" t="s">
        <v>119</v>
      </c>
      <c r="C263" s="171"/>
      <c r="D263" s="172" t="s">
        <v>51</v>
      </c>
      <c r="E263" s="172" t="s">
        <v>71</v>
      </c>
      <c r="F263" s="172" t="s">
        <v>14</v>
      </c>
      <c r="G263" s="172"/>
      <c r="I263" s="171"/>
      <c r="J263" s="172"/>
      <c r="K263" s="166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</row>
    <row r="264" spans="1:23" ht="15" x14ac:dyDescent="0.2">
      <c r="A264" s="171"/>
      <c r="B264" s="423" t="s">
        <v>655</v>
      </c>
      <c r="C264" s="171"/>
      <c r="D264" s="172">
        <v>300</v>
      </c>
      <c r="E264" s="424">
        <f>IF(Q264&gt;50,"",Q264)</f>
        <v>0</v>
      </c>
      <c r="F264" s="172"/>
      <c r="G264" s="172"/>
      <c r="I264" s="171"/>
      <c r="J264" s="172"/>
      <c r="K264" s="166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</row>
    <row r="265" spans="1:23" ht="15" x14ac:dyDescent="0.2">
      <c r="A265" s="171"/>
      <c r="B265" s="171" t="s">
        <v>52</v>
      </c>
      <c r="C265" s="171"/>
      <c r="D265" s="172">
        <v>600</v>
      </c>
      <c r="E265" s="424" t="str">
        <f>IF(OR(Q264&gt;150,  Q264 &lt; 51),"",Q264)</f>
        <v/>
      </c>
      <c r="F265" s="172"/>
      <c r="G265" s="172"/>
      <c r="I265" s="171"/>
      <c r="J265" s="172"/>
      <c r="K265" s="166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</row>
    <row r="266" spans="1:23" ht="15" x14ac:dyDescent="0.2">
      <c r="A266" s="171"/>
      <c r="B266" s="171" t="s">
        <v>53</v>
      </c>
      <c r="C266" s="171"/>
      <c r="D266" s="172">
        <v>900</v>
      </c>
      <c r="E266" s="424" t="str">
        <f>IF(OR(Q264&gt;300,  Q264 &lt; 151),"",Q264)</f>
        <v/>
      </c>
      <c r="F266" s="172"/>
      <c r="G266" s="172"/>
      <c r="I266" s="171"/>
      <c r="J266" s="172"/>
      <c r="K266" s="171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</row>
    <row r="267" spans="1:23" ht="15.75" x14ac:dyDescent="0.25">
      <c r="A267" s="171"/>
      <c r="B267" s="171" t="s">
        <v>54</v>
      </c>
      <c r="C267" s="171"/>
      <c r="D267" s="172">
        <v>1200</v>
      </c>
      <c r="E267" s="424" t="str">
        <f>IF(Q264&lt;301,"",Q264)</f>
        <v/>
      </c>
      <c r="F267" s="172"/>
      <c r="G267" s="172"/>
      <c r="I267" s="218" t="s">
        <v>14</v>
      </c>
      <c r="J267" s="214">
        <f>IF(E264=0,0,IF(E264="", (IF(E265 = "", (IF(E266 = "",D267,D266)), D265)),D264))</f>
        <v>0</v>
      </c>
      <c r="K267" s="171" t="s">
        <v>110</v>
      </c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</row>
    <row r="268" spans="1:23" ht="15" x14ac:dyDescent="0.2">
      <c r="A268" s="171"/>
      <c r="B268" s="171"/>
      <c r="C268" s="171"/>
      <c r="D268" s="171"/>
      <c r="E268" s="171"/>
      <c r="F268" s="171"/>
      <c r="G268" s="171"/>
      <c r="H268" s="171"/>
      <c r="I268" s="171"/>
      <c r="J268" s="171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</row>
    <row r="269" spans="1:23" ht="15" x14ac:dyDescent="0.2">
      <c r="A269" s="171"/>
      <c r="B269" s="171"/>
      <c r="C269" s="171"/>
      <c r="D269" s="171"/>
      <c r="E269" s="171"/>
      <c r="F269" s="171"/>
      <c r="G269" s="171"/>
      <c r="H269" s="171"/>
      <c r="I269" s="171"/>
      <c r="J269" s="171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</row>
    <row r="270" spans="1:23" ht="15" x14ac:dyDescent="0.2">
      <c r="A270" s="171"/>
      <c r="B270" s="171"/>
      <c r="C270" s="171"/>
      <c r="D270" s="171"/>
      <c r="E270" s="171"/>
      <c r="F270" s="171"/>
      <c r="G270" s="171"/>
      <c r="H270" s="171"/>
      <c r="I270" s="171"/>
      <c r="J270" s="171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</row>
    <row r="271" spans="1:23" ht="15.75" x14ac:dyDescent="0.25">
      <c r="A271" s="825" t="s">
        <v>618</v>
      </c>
      <c r="B271" s="826"/>
      <c r="C271" s="826"/>
      <c r="D271" s="826"/>
      <c r="E271" s="826"/>
      <c r="F271" s="826"/>
      <c r="G271" s="826"/>
      <c r="H271" s="827"/>
      <c r="I271" s="228"/>
      <c r="J271" s="228"/>
      <c r="K271" s="166"/>
      <c r="L271" s="28"/>
      <c r="M271" s="28"/>
      <c r="N271" s="28"/>
      <c r="O271" s="28"/>
      <c r="P271" s="28"/>
      <c r="Q271" s="28"/>
      <c r="R271" s="448"/>
      <c r="S271" s="448"/>
      <c r="T271" s="448"/>
      <c r="U271" s="448"/>
      <c r="V271" s="28"/>
      <c r="W271" s="28"/>
    </row>
    <row r="272" spans="1:23" ht="15" x14ac:dyDescent="0.2">
      <c r="A272" s="171"/>
      <c r="B272" s="171"/>
      <c r="C272" s="171"/>
      <c r="D272" s="161"/>
      <c r="E272" s="172"/>
      <c r="F272" s="172"/>
      <c r="G272" s="166"/>
      <c r="H272" s="161"/>
      <c r="I272" s="175"/>
      <c r="J272" s="213"/>
      <c r="K272" s="166"/>
      <c r="L272" s="448"/>
      <c r="M272" s="448"/>
      <c r="N272" s="448"/>
      <c r="O272" s="448"/>
      <c r="P272" s="448"/>
      <c r="Q272" s="448"/>
      <c r="R272" s="448"/>
      <c r="S272" s="448"/>
      <c r="T272" s="448"/>
      <c r="U272" s="448"/>
      <c r="V272" s="28"/>
      <c r="W272" s="28"/>
    </row>
    <row r="273" spans="1:23" ht="15" x14ac:dyDescent="0.2">
      <c r="A273" s="159"/>
      <c r="B273" s="171" t="s">
        <v>555</v>
      </c>
      <c r="C273" s="171"/>
      <c r="D273" s="161"/>
      <c r="E273" s="172" t="s">
        <v>70</v>
      </c>
      <c r="F273" s="172" t="s">
        <v>71</v>
      </c>
      <c r="G273" s="172" t="s">
        <v>75</v>
      </c>
      <c r="H273" s="188"/>
      <c r="I273" s="188"/>
      <c r="J273" s="171"/>
      <c r="K273" s="166"/>
      <c r="L273" s="44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</row>
    <row r="274" spans="1:23" ht="15" x14ac:dyDescent="0.2">
      <c r="A274" s="159"/>
      <c r="B274" s="171"/>
      <c r="C274" s="171" t="s">
        <v>2</v>
      </c>
      <c r="D274" s="161"/>
      <c r="E274" s="172">
        <v>5</v>
      </c>
      <c r="F274" s="172">
        <v>1</v>
      </c>
      <c r="G274" s="475" t="s">
        <v>450</v>
      </c>
      <c r="I274" s="175" t="s">
        <v>57</v>
      </c>
      <c r="J274" s="213">
        <f>'Rate Classifications'!$H$32*(IF(G274="yes",1.25*E274,E274))*F274</f>
        <v>0</v>
      </c>
      <c r="K274" s="171"/>
      <c r="L274" s="44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</row>
    <row r="275" spans="1:23" ht="15" x14ac:dyDescent="0.2">
      <c r="A275" s="159"/>
      <c r="B275" s="171"/>
      <c r="C275" s="171"/>
      <c r="D275" s="161"/>
      <c r="E275" s="172"/>
      <c r="F275" s="172"/>
      <c r="G275" s="172"/>
      <c r="I275" s="175"/>
      <c r="J275" s="213"/>
      <c r="K275" s="171"/>
      <c r="L275" s="44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</row>
    <row r="276" spans="1:23" ht="15" x14ac:dyDescent="0.2">
      <c r="A276" s="159"/>
      <c r="B276" s="188" t="s">
        <v>556</v>
      </c>
      <c r="C276" s="188"/>
      <c r="D276" s="161"/>
      <c r="E276" s="172" t="s">
        <v>70</v>
      </c>
      <c r="F276" s="172" t="s">
        <v>71</v>
      </c>
      <c r="G276" s="172" t="s">
        <v>75</v>
      </c>
      <c r="I276" s="159"/>
      <c r="J276" s="380"/>
      <c r="K276" s="380"/>
      <c r="L276" s="44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</row>
    <row r="277" spans="1:23" ht="15" x14ac:dyDescent="0.2">
      <c r="A277" s="159"/>
      <c r="B277" s="171"/>
      <c r="C277" s="171" t="s">
        <v>2</v>
      </c>
      <c r="E277" s="172">
        <v>1</v>
      </c>
      <c r="F277" s="172">
        <v>1</v>
      </c>
      <c r="G277" s="475" t="s">
        <v>450</v>
      </c>
      <c r="I277" s="175" t="s">
        <v>57</v>
      </c>
      <c r="J277" s="213">
        <f>'Rate Classifications'!$F$32*(IF(G277="yes",1.25*E277,E277))*F277</f>
        <v>0</v>
      </c>
      <c r="K277" s="166"/>
      <c r="L277" s="44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</row>
    <row r="278" spans="1:23" ht="15.75" x14ac:dyDescent="0.25">
      <c r="A278" s="171"/>
      <c r="B278" s="171"/>
      <c r="C278" s="171"/>
      <c r="D278" s="171"/>
      <c r="E278" s="171"/>
      <c r="F278" s="171"/>
      <c r="G278" s="166"/>
      <c r="H278" s="166"/>
      <c r="I278" s="218" t="s">
        <v>14</v>
      </c>
      <c r="J278" s="214">
        <f>J274+J277</f>
        <v>0</v>
      </c>
      <c r="K278" s="171" t="s">
        <v>61</v>
      </c>
      <c r="L278" s="448"/>
      <c r="M278" s="448"/>
      <c r="N278" s="448"/>
      <c r="O278" s="28"/>
      <c r="P278" s="548"/>
      <c r="Q278" s="548"/>
      <c r="R278" s="448"/>
      <c r="S278" s="28"/>
      <c r="T278" s="552"/>
      <c r="U278" s="553"/>
      <c r="V278" s="448"/>
      <c r="W278" s="28"/>
    </row>
    <row r="279" spans="1:23" ht="15.75" x14ac:dyDescent="0.25">
      <c r="A279" s="171"/>
      <c r="B279" s="171"/>
      <c r="C279" s="171"/>
      <c r="D279" s="171"/>
      <c r="E279" s="172"/>
      <c r="F279" s="172"/>
      <c r="G279" s="166"/>
      <c r="H279" s="161"/>
      <c r="I279" s="161"/>
      <c r="J279" s="381"/>
      <c r="K279" s="381"/>
      <c r="L279" s="448"/>
      <c r="M279" s="448"/>
      <c r="N279" s="448"/>
      <c r="O279" s="28"/>
      <c r="P279" s="548"/>
      <c r="Q279" s="548"/>
      <c r="R279" s="448"/>
      <c r="S279" s="28"/>
      <c r="T279" s="552"/>
      <c r="U279" s="553"/>
      <c r="V279" s="448"/>
      <c r="W279" s="28"/>
    </row>
    <row r="280" spans="1:23" ht="15" x14ac:dyDescent="0.2">
      <c r="A280" s="171"/>
      <c r="B280" s="171"/>
      <c r="C280" s="171"/>
      <c r="D280" s="171"/>
      <c r="E280" s="172"/>
      <c r="F280" s="172"/>
      <c r="G280" s="171"/>
      <c r="H280" s="161"/>
      <c r="I280" s="175"/>
      <c r="J280" s="213"/>
      <c r="K280" s="166"/>
      <c r="L280" s="448"/>
      <c r="M280" s="448"/>
      <c r="N280" s="448"/>
      <c r="O280" s="28"/>
      <c r="P280" s="548"/>
      <c r="Q280" s="548"/>
      <c r="R280" s="548"/>
      <c r="S280" s="28"/>
      <c r="T280" s="548"/>
      <c r="U280" s="554"/>
      <c r="V280" s="448"/>
      <c r="W280" s="28"/>
    </row>
    <row r="281" spans="1:23" ht="15.75" x14ac:dyDescent="0.25">
      <c r="A281" s="825" t="s">
        <v>619</v>
      </c>
      <c r="B281" s="826"/>
      <c r="C281" s="826"/>
      <c r="D281" s="826"/>
      <c r="E281" s="826"/>
      <c r="F281" s="826"/>
      <c r="G281" s="826"/>
      <c r="H281" s="827"/>
      <c r="I281" s="175"/>
      <c r="J281" s="213"/>
      <c r="K281" s="166"/>
      <c r="L281" s="28"/>
      <c r="M281" s="28"/>
      <c r="N281" s="28"/>
      <c r="O281" s="28"/>
      <c r="P281" s="28"/>
      <c r="Q281" s="28"/>
      <c r="R281" s="548"/>
      <c r="S281" s="28"/>
      <c r="T281" s="548"/>
      <c r="U281" s="554"/>
      <c r="V281" s="448"/>
      <c r="W281" s="28"/>
    </row>
    <row r="282" spans="1:23" ht="15.75" x14ac:dyDescent="0.25">
      <c r="A282" s="171"/>
      <c r="B282" s="171"/>
      <c r="C282" s="171"/>
      <c r="D282" s="171"/>
      <c r="E282" s="172"/>
      <c r="F282" s="172"/>
      <c r="G282" s="166"/>
      <c r="H282" s="161"/>
      <c r="I282" s="221"/>
      <c r="J282" s="219"/>
      <c r="K282" s="166"/>
      <c r="L282" s="448"/>
      <c r="M282" s="448"/>
      <c r="N282" s="448"/>
      <c r="O282" s="28"/>
      <c r="P282" s="555"/>
      <c r="Q282" s="555"/>
      <c r="R282" s="555"/>
      <c r="S282" s="538"/>
      <c r="T282" s="555"/>
      <c r="U282" s="556"/>
      <c r="V282" s="541"/>
      <c r="W282" s="28"/>
    </row>
    <row r="283" spans="1:23" ht="15" x14ac:dyDescent="0.2">
      <c r="A283" s="159"/>
      <c r="B283" s="171" t="s">
        <v>555</v>
      </c>
      <c r="C283" s="171"/>
      <c r="D283" s="171"/>
      <c r="E283" s="172" t="s">
        <v>70</v>
      </c>
      <c r="F283" s="172" t="s">
        <v>71</v>
      </c>
      <c r="G283" s="172" t="s">
        <v>75</v>
      </c>
      <c r="I283" s="159"/>
      <c r="J283" s="380"/>
      <c r="K283" s="380"/>
      <c r="L283" s="44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</row>
    <row r="284" spans="1:23" ht="15" x14ac:dyDescent="0.2">
      <c r="A284" s="159"/>
      <c r="B284" s="171"/>
      <c r="C284" s="171" t="s">
        <v>2</v>
      </c>
      <c r="D284" s="171"/>
      <c r="E284" s="172">
        <v>8</v>
      </c>
      <c r="F284" s="172">
        <v>1</v>
      </c>
      <c r="G284" s="475" t="s">
        <v>450</v>
      </c>
      <c r="I284" s="175" t="s">
        <v>57</v>
      </c>
      <c r="J284" s="213">
        <f>'Rate Classifications'!$H$32*(IF(G284="yes",1.25*E284,E284))*F284</f>
        <v>0</v>
      </c>
      <c r="K284" s="171"/>
      <c r="L284" s="44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</row>
    <row r="285" spans="1:23" ht="15" x14ac:dyDescent="0.2">
      <c r="A285" s="159"/>
      <c r="B285" s="171"/>
      <c r="C285" s="171"/>
      <c r="D285" s="171"/>
      <c r="E285" s="172"/>
      <c r="F285" s="172"/>
      <c r="G285" s="172"/>
      <c r="I285" s="175"/>
      <c r="J285" s="213"/>
      <c r="K285" s="171"/>
      <c r="L285" s="44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</row>
    <row r="286" spans="1:23" ht="15" x14ac:dyDescent="0.2">
      <c r="A286" s="159"/>
      <c r="B286" s="171" t="s">
        <v>556</v>
      </c>
      <c r="C286" s="171"/>
      <c r="D286" s="171"/>
      <c r="E286" s="172" t="s">
        <v>70</v>
      </c>
      <c r="F286" s="172" t="s">
        <v>71</v>
      </c>
      <c r="G286" s="172" t="s">
        <v>75</v>
      </c>
      <c r="I286" s="159"/>
      <c r="J286" s="380"/>
      <c r="K286" s="380"/>
      <c r="L286" s="44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</row>
    <row r="287" spans="1:23" ht="15" x14ac:dyDescent="0.2">
      <c r="A287" s="159"/>
      <c r="B287" s="171"/>
      <c r="C287" s="171" t="s">
        <v>2</v>
      </c>
      <c r="D287" s="171"/>
      <c r="E287" s="172">
        <v>1</v>
      </c>
      <c r="F287" s="172">
        <v>1</v>
      </c>
      <c r="G287" s="475" t="s">
        <v>450</v>
      </c>
      <c r="I287" s="175" t="s">
        <v>57</v>
      </c>
      <c r="J287" s="213">
        <f>'Rate Classifications'!$F$32*(IF(G287="yes",1.25*E287,E287))*F287</f>
        <v>0</v>
      </c>
      <c r="K287" s="166"/>
      <c r="L287" s="44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</row>
    <row r="288" spans="1:23" ht="15.75" x14ac:dyDescent="0.25">
      <c r="A288" s="171"/>
      <c r="B288" s="171"/>
      <c r="C288" s="171"/>
      <c r="D288" s="172"/>
      <c r="E288" s="172"/>
      <c r="F288" s="171"/>
      <c r="G288" s="161"/>
      <c r="H288" s="221"/>
      <c r="I288" s="218" t="s">
        <v>14</v>
      </c>
      <c r="J288" s="214">
        <f>J284+J287</f>
        <v>0</v>
      </c>
      <c r="K288" s="171" t="s">
        <v>61</v>
      </c>
      <c r="L288" s="448"/>
      <c r="M288" s="448"/>
      <c r="N288" s="448"/>
      <c r="O288" s="538"/>
      <c r="P288" s="548"/>
      <c r="Q288" s="548"/>
      <c r="R288" s="448"/>
      <c r="S288" s="28"/>
      <c r="T288" s="552"/>
      <c r="U288" s="553"/>
      <c r="V288" s="448"/>
      <c r="W288" s="28"/>
    </row>
    <row r="289" spans="1:23" ht="15.75" x14ac:dyDescent="0.25">
      <c r="A289" s="171"/>
      <c r="B289" s="171"/>
      <c r="C289" s="171"/>
      <c r="D289" s="172"/>
      <c r="E289" s="172"/>
      <c r="F289" s="171"/>
      <c r="G289" s="161"/>
      <c r="H289" s="221"/>
      <c r="I289" s="371"/>
      <c r="J289" s="171"/>
      <c r="K289" s="380"/>
      <c r="L289" s="541"/>
      <c r="M289" s="541"/>
      <c r="N289" s="541"/>
      <c r="O289" s="538"/>
      <c r="P289" s="555"/>
      <c r="Q289" s="555"/>
      <c r="R289" s="541"/>
      <c r="S289" s="538"/>
      <c r="T289" s="552"/>
      <c r="U289" s="553"/>
      <c r="V289" s="448"/>
      <c r="W289" s="28"/>
    </row>
    <row r="290" spans="1:23" ht="15.75" x14ac:dyDescent="0.25">
      <c r="A290" s="171"/>
      <c r="B290" s="171"/>
      <c r="C290" s="171"/>
      <c r="D290" s="172"/>
      <c r="E290" s="172"/>
      <c r="F290" s="171"/>
      <c r="G290" s="161"/>
      <c r="H290" s="221"/>
      <c r="I290" s="371"/>
      <c r="J290" s="171"/>
      <c r="K290" s="380"/>
      <c r="L290" s="541"/>
      <c r="M290" s="541"/>
      <c r="N290" s="541"/>
      <c r="O290" s="538"/>
      <c r="P290" s="555"/>
      <c r="Q290" s="555"/>
      <c r="R290" s="541"/>
      <c r="S290" s="538"/>
      <c r="T290" s="552"/>
      <c r="U290" s="553"/>
      <c r="V290" s="448"/>
      <c r="W290" s="28"/>
    </row>
    <row r="291" spans="1:23" ht="15.75" x14ac:dyDescent="0.25">
      <c r="A291" s="825" t="s">
        <v>620</v>
      </c>
      <c r="B291" s="826"/>
      <c r="C291" s="826"/>
      <c r="D291" s="826"/>
      <c r="E291" s="826"/>
      <c r="F291" s="827"/>
      <c r="G291" s="161"/>
      <c r="I291" s="159"/>
      <c r="J291" s="380"/>
      <c r="K291" s="380"/>
      <c r="L291" s="541"/>
      <c r="M291" s="541"/>
      <c r="N291" s="541"/>
      <c r="O291" s="538"/>
      <c r="P291" s="538"/>
      <c r="Q291" s="538"/>
      <c r="R291" s="541"/>
      <c r="S291" s="538"/>
      <c r="T291" s="538"/>
      <c r="U291" s="538"/>
      <c r="V291" s="28"/>
      <c r="W291" s="28"/>
    </row>
    <row r="292" spans="1:23" ht="15.75" x14ac:dyDescent="0.25">
      <c r="A292" s="159"/>
      <c r="B292" s="159"/>
      <c r="C292" s="159"/>
      <c r="E292" s="159"/>
      <c r="F292" s="159"/>
      <c r="G292" s="161"/>
      <c r="I292" s="159"/>
      <c r="J292" s="380"/>
      <c r="K292" s="380"/>
      <c r="L292" s="538"/>
      <c r="M292" s="539"/>
      <c r="N292" s="539"/>
      <c r="O292" s="539"/>
      <c r="P292" s="539"/>
      <c r="Q292" s="539"/>
      <c r="R292" s="555"/>
      <c r="S292" s="538"/>
      <c r="T292" s="555"/>
      <c r="U292" s="557"/>
      <c r="V292" s="541"/>
      <c r="W292" s="28"/>
    </row>
    <row r="293" spans="1:23" ht="15" x14ac:dyDescent="0.2">
      <c r="A293" s="159"/>
      <c r="B293" s="171" t="s">
        <v>555</v>
      </c>
      <c r="C293" s="171"/>
      <c r="D293" s="171"/>
      <c r="E293" s="172" t="s">
        <v>70</v>
      </c>
      <c r="F293" s="172" t="s">
        <v>71</v>
      </c>
      <c r="G293" s="172" t="s">
        <v>75</v>
      </c>
      <c r="I293" s="159"/>
      <c r="J293" s="171"/>
      <c r="K293" s="380"/>
      <c r="L293" s="541"/>
      <c r="M293" s="541"/>
      <c r="N293" s="541"/>
      <c r="O293" s="538"/>
      <c r="P293" s="555"/>
      <c r="Q293" s="555"/>
      <c r="R293" s="555"/>
      <c r="S293" s="538"/>
      <c r="T293" s="555"/>
      <c r="U293" s="556"/>
      <c r="V293" s="541"/>
      <c r="W293" s="28"/>
    </row>
    <row r="294" spans="1:23" ht="15" x14ac:dyDescent="0.2">
      <c r="A294" s="159"/>
      <c r="B294" s="171"/>
      <c r="C294" s="171" t="s">
        <v>2</v>
      </c>
      <c r="D294" s="171"/>
      <c r="E294" s="172">
        <v>6</v>
      </c>
      <c r="F294" s="172">
        <v>1</v>
      </c>
      <c r="G294" s="475" t="s">
        <v>450</v>
      </c>
      <c r="I294" s="175" t="s">
        <v>57</v>
      </c>
      <c r="J294" s="213">
        <f>'Rate Classifications'!$H$32*(IF(G294="yes",1.25*E294,E294))*F294</f>
        <v>0</v>
      </c>
      <c r="K294" s="171"/>
      <c r="L294" s="541"/>
      <c r="M294" s="538"/>
      <c r="N294" s="538"/>
      <c r="O294" s="538"/>
      <c r="P294" s="538"/>
      <c r="Q294" s="538"/>
      <c r="R294" s="538"/>
      <c r="S294" s="538"/>
      <c r="T294" s="538"/>
      <c r="U294" s="538"/>
      <c r="V294" s="28"/>
      <c r="W294" s="28"/>
    </row>
    <row r="295" spans="1:23" ht="15" x14ac:dyDescent="0.2">
      <c r="A295" s="159"/>
      <c r="B295" s="171"/>
      <c r="C295" s="171"/>
      <c r="D295" s="171"/>
      <c r="E295" s="172"/>
      <c r="F295" s="172"/>
      <c r="G295" s="172"/>
      <c r="I295" s="228"/>
      <c r="J295" s="216"/>
      <c r="K295" s="171"/>
      <c r="L295" s="541"/>
      <c r="M295" s="538"/>
      <c r="N295" s="538"/>
      <c r="O295" s="538"/>
      <c r="P295" s="538"/>
      <c r="Q295" s="538"/>
      <c r="R295" s="538"/>
      <c r="S295" s="538"/>
      <c r="T295" s="538"/>
      <c r="U295" s="538"/>
      <c r="V295" s="28"/>
      <c r="W295" s="28"/>
    </row>
    <row r="296" spans="1:23" ht="15" x14ac:dyDescent="0.2">
      <c r="A296" s="159"/>
      <c r="B296" s="171" t="s">
        <v>556</v>
      </c>
      <c r="C296" s="171"/>
      <c r="D296" s="171"/>
      <c r="E296" s="172" t="s">
        <v>70</v>
      </c>
      <c r="F296" s="172" t="s">
        <v>71</v>
      </c>
      <c r="G296" s="172" t="s">
        <v>75</v>
      </c>
      <c r="I296" s="159"/>
      <c r="J296" s="380"/>
      <c r="K296" s="380"/>
      <c r="L296" s="541"/>
      <c r="M296" s="538"/>
      <c r="N296" s="538"/>
      <c r="O296" s="538"/>
      <c r="P296" s="538"/>
      <c r="Q296" s="538"/>
      <c r="R296" s="538"/>
      <c r="S296" s="538"/>
      <c r="T296" s="538"/>
      <c r="U296" s="538"/>
      <c r="V296" s="28"/>
      <c r="W296" s="28"/>
    </row>
    <row r="297" spans="1:23" ht="15" x14ac:dyDescent="0.2">
      <c r="A297" s="159"/>
      <c r="B297" s="159"/>
      <c r="C297" s="171" t="s">
        <v>2</v>
      </c>
      <c r="E297" s="172">
        <v>1</v>
      </c>
      <c r="F297" s="172">
        <v>1</v>
      </c>
      <c r="G297" s="475" t="s">
        <v>450</v>
      </c>
      <c r="I297" s="175" t="s">
        <v>57</v>
      </c>
      <c r="J297" s="213">
        <f>'Rate Classifications'!$F$32*(IF(G297="yes",1.25*E297,E297))*F297</f>
        <v>0</v>
      </c>
      <c r="K297" s="166"/>
      <c r="L297" s="551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</row>
    <row r="298" spans="1:23" ht="15.75" x14ac:dyDescent="0.25">
      <c r="A298" s="159"/>
      <c r="B298" s="159"/>
      <c r="C298" s="159"/>
      <c r="E298" s="159"/>
      <c r="F298" s="159"/>
      <c r="G298" s="171"/>
      <c r="H298" s="161"/>
      <c r="I298" s="218" t="s">
        <v>14</v>
      </c>
      <c r="J298" s="214">
        <f>J294+J297</f>
        <v>0</v>
      </c>
      <c r="K298" s="171" t="s">
        <v>61</v>
      </c>
      <c r="L298" s="44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</row>
    <row r="299" spans="1:23" ht="15.75" x14ac:dyDescent="0.25">
      <c r="A299" s="159"/>
      <c r="B299" s="159"/>
      <c r="C299" s="159"/>
      <c r="E299" s="159"/>
      <c r="F299" s="159"/>
      <c r="G299" s="159"/>
      <c r="I299" s="159"/>
      <c r="J299" s="380"/>
      <c r="K299" s="380"/>
      <c r="L299" s="448"/>
      <c r="M299" s="448"/>
      <c r="N299" s="448"/>
      <c r="O299" s="28"/>
      <c r="P299" s="548"/>
      <c r="Q299" s="548"/>
      <c r="R299" s="448"/>
      <c r="S299" s="28"/>
      <c r="T299" s="552"/>
      <c r="U299" s="553"/>
      <c r="V299" s="448"/>
      <c r="W299" s="28"/>
    </row>
    <row r="300" spans="1:23" ht="15" x14ac:dyDescent="0.2">
      <c r="A300" s="159"/>
      <c r="B300" s="159"/>
      <c r="C300" s="159"/>
      <c r="E300" s="159"/>
      <c r="F300" s="159"/>
      <c r="G300" s="159"/>
      <c r="I300" s="159"/>
      <c r="J300" s="380"/>
      <c r="K300" s="380"/>
      <c r="L300" s="448"/>
      <c r="M300" s="448"/>
      <c r="N300" s="448"/>
      <c r="O300" s="448"/>
      <c r="P300" s="28"/>
      <c r="Q300" s="28"/>
      <c r="R300" s="448"/>
      <c r="S300" s="28"/>
      <c r="T300" s="448"/>
      <c r="U300" s="448"/>
      <c r="V300" s="28"/>
      <c r="W300" s="28"/>
    </row>
    <row r="301" spans="1:23" ht="15" x14ac:dyDescent="0.2">
      <c r="A301" s="159"/>
      <c r="B301" s="159"/>
      <c r="C301" s="159"/>
      <c r="E301" s="159"/>
      <c r="F301" s="159"/>
      <c r="G301" s="159"/>
      <c r="I301" s="159"/>
      <c r="J301" s="380"/>
      <c r="K301" s="380"/>
      <c r="L301" s="28"/>
      <c r="M301" s="28"/>
      <c r="N301" s="28"/>
      <c r="O301" s="28"/>
      <c r="P301" s="28"/>
      <c r="Q301" s="28"/>
      <c r="R301" s="28"/>
      <c r="S301" s="28"/>
      <c r="T301" s="448"/>
      <c r="U301" s="448"/>
      <c r="V301" s="28"/>
      <c r="W301" s="28"/>
    </row>
    <row r="302" spans="1:23" ht="15" x14ac:dyDescent="0.2">
      <c r="A302" s="28"/>
      <c r="B302" s="28"/>
      <c r="C302" s="28"/>
      <c r="D302" s="28"/>
      <c r="E302" s="28"/>
      <c r="F302" s="28"/>
      <c r="G302" s="28"/>
      <c r="H302" s="28"/>
      <c r="I302" s="28"/>
      <c r="J302" s="149"/>
      <c r="K302" s="149"/>
      <c r="L302" s="448"/>
      <c r="M302" s="448"/>
      <c r="N302" s="448"/>
      <c r="O302" s="448"/>
      <c r="P302" s="448"/>
      <c r="Q302" s="448"/>
      <c r="R302" s="448"/>
      <c r="S302" s="448"/>
      <c r="T302" s="551"/>
      <c r="U302" s="551"/>
      <c r="V302" s="448"/>
      <c r="W302" s="28"/>
    </row>
    <row r="303" spans="1:23" ht="15" x14ac:dyDescent="0.2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44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</row>
    <row r="304" spans="1:23" ht="15" x14ac:dyDescent="0.2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44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</row>
    <row r="305" spans="12:22" s="28" customFormat="1" ht="15" x14ac:dyDescent="0.2">
      <c r="L305" s="448"/>
    </row>
    <row r="306" spans="12:22" s="28" customFormat="1" ht="15" x14ac:dyDescent="0.2">
      <c r="L306" s="448"/>
    </row>
    <row r="307" spans="12:22" s="28" customFormat="1" ht="15" x14ac:dyDescent="0.2">
      <c r="L307" s="448"/>
    </row>
    <row r="308" spans="12:22" s="28" customFormat="1" ht="15" x14ac:dyDescent="0.2">
      <c r="L308" s="448"/>
    </row>
    <row r="309" spans="12:22" s="28" customFormat="1" ht="15" x14ac:dyDescent="0.2">
      <c r="L309" s="448"/>
    </row>
    <row r="310" spans="12:22" s="28" customFormat="1" ht="15" x14ac:dyDescent="0.2">
      <c r="L310" s="448"/>
    </row>
    <row r="311" spans="12:22" s="28" customFormat="1" ht="15" x14ac:dyDescent="0.2">
      <c r="L311" s="448"/>
    </row>
    <row r="312" spans="12:22" s="28" customFormat="1" ht="15.75" customHeight="1" x14ac:dyDescent="0.2">
      <c r="L312" s="448"/>
    </row>
    <row r="313" spans="12:22" s="28" customFormat="1" ht="15.75" x14ac:dyDescent="0.25">
      <c r="L313" s="448"/>
      <c r="M313" s="448"/>
      <c r="N313" s="448"/>
      <c r="O313" s="448"/>
      <c r="P313" s="548"/>
      <c r="Q313" s="548"/>
      <c r="R313" s="448"/>
      <c r="T313" s="552"/>
      <c r="U313" s="553"/>
      <c r="V313" s="448"/>
    </row>
    <row r="314" spans="12:22" s="28" customFormat="1" ht="15.75" x14ac:dyDescent="0.25">
      <c r="L314" s="448"/>
      <c r="M314" s="448"/>
      <c r="N314" s="448"/>
      <c r="O314" s="448"/>
      <c r="P314" s="548"/>
      <c r="Q314" s="548"/>
      <c r="R314" s="448"/>
      <c r="T314" s="552"/>
      <c r="U314" s="553"/>
      <c r="V314" s="448"/>
    </row>
    <row r="315" spans="12:22" s="28" customFormat="1" ht="15.75" x14ac:dyDescent="0.25">
      <c r="L315" s="448"/>
      <c r="M315" s="448"/>
      <c r="N315" s="448"/>
      <c r="O315" s="448"/>
      <c r="P315" s="548"/>
      <c r="Q315" s="548"/>
      <c r="R315" s="448"/>
      <c r="T315" s="552"/>
      <c r="U315" s="553"/>
      <c r="V315" s="448"/>
    </row>
    <row r="316" spans="12:22" s="28" customFormat="1" ht="15.75" x14ac:dyDescent="0.25">
      <c r="L316" s="448"/>
      <c r="M316" s="448"/>
      <c r="N316" s="448"/>
      <c r="O316" s="448"/>
      <c r="P316" s="548"/>
      <c r="Q316" s="548"/>
      <c r="R316" s="448"/>
      <c r="T316" s="552"/>
      <c r="U316" s="553"/>
      <c r="V316" s="448"/>
    </row>
    <row r="317" spans="12:22" s="28" customFormat="1" ht="15.75" x14ac:dyDescent="0.25">
      <c r="L317" s="448"/>
      <c r="M317" s="448"/>
      <c r="N317" s="448"/>
      <c r="O317" s="448"/>
      <c r="P317" s="548"/>
      <c r="Q317" s="548"/>
      <c r="R317" s="448"/>
      <c r="T317" s="552"/>
      <c r="U317" s="553"/>
      <c r="V317" s="448"/>
    </row>
    <row r="318" spans="12:22" s="28" customFormat="1" ht="15.75" x14ac:dyDescent="0.25">
      <c r="L318" s="448"/>
      <c r="M318" s="448"/>
      <c r="N318" s="448"/>
      <c r="O318" s="448"/>
      <c r="P318" s="548"/>
      <c r="Q318" s="548"/>
      <c r="R318" s="448"/>
      <c r="T318" s="552"/>
      <c r="U318" s="553"/>
      <c r="V318" s="448"/>
    </row>
    <row r="319" spans="12:22" s="28" customFormat="1" ht="15" x14ac:dyDescent="0.2">
      <c r="R319" s="448"/>
    </row>
    <row r="320" spans="12:22" s="28" customFormat="1" ht="15" x14ac:dyDescent="0.2">
      <c r="L320" s="448"/>
      <c r="M320" s="448"/>
      <c r="N320" s="448"/>
      <c r="O320" s="448"/>
      <c r="P320" s="448"/>
      <c r="Q320" s="448"/>
      <c r="R320" s="448"/>
      <c r="S320" s="448"/>
      <c r="T320" s="551"/>
      <c r="U320" s="551"/>
      <c r="V320" s="448"/>
    </row>
    <row r="321" spans="12:12" s="28" customFormat="1" ht="15" x14ac:dyDescent="0.2">
      <c r="L321" s="448"/>
    </row>
    <row r="322" spans="12:12" s="28" customFormat="1" ht="15" x14ac:dyDescent="0.2">
      <c r="L322" s="448"/>
    </row>
    <row r="323" spans="12:12" s="28" customFormat="1" ht="15" x14ac:dyDescent="0.2">
      <c r="L323" s="448"/>
    </row>
    <row r="324" spans="12:12" s="28" customFormat="1" ht="15" x14ac:dyDescent="0.2">
      <c r="L324" s="448"/>
    </row>
    <row r="325" spans="12:12" s="28" customFormat="1" ht="15" x14ac:dyDescent="0.2">
      <c r="L325" s="448"/>
    </row>
    <row r="326" spans="12:12" s="28" customFormat="1" x14ac:dyDescent="0.2"/>
    <row r="327" spans="12:12" s="28" customFormat="1" x14ac:dyDescent="0.2"/>
    <row r="328" spans="12:12" s="28" customFormat="1" x14ac:dyDescent="0.2"/>
    <row r="329" spans="12:12" s="28" customFormat="1" x14ac:dyDescent="0.2"/>
    <row r="330" spans="12:12" s="28" customFormat="1" x14ac:dyDescent="0.2"/>
    <row r="331" spans="12:12" s="28" customFormat="1" x14ac:dyDescent="0.2"/>
    <row r="332" spans="12:12" s="28" customFormat="1" x14ac:dyDescent="0.2"/>
    <row r="333" spans="12:12" s="28" customFormat="1" x14ac:dyDescent="0.2"/>
    <row r="334" spans="12:12" s="28" customFormat="1" x14ac:dyDescent="0.2"/>
    <row r="335" spans="12:12" s="28" customFormat="1" x14ac:dyDescent="0.2"/>
    <row r="336" spans="12:12" s="28" customFormat="1" x14ac:dyDescent="0.2"/>
    <row r="337" s="28" customFormat="1" x14ac:dyDescent="0.2"/>
    <row r="338" s="28" customFormat="1" x14ac:dyDescent="0.2"/>
    <row r="339" s="28" customFormat="1" x14ac:dyDescent="0.2"/>
    <row r="340" s="28" customFormat="1" x14ac:dyDescent="0.2"/>
    <row r="341" s="28" customFormat="1" x14ac:dyDescent="0.2"/>
    <row r="342" s="28" customFormat="1" x14ac:dyDescent="0.2"/>
    <row r="343" s="28" customFormat="1" x14ac:dyDescent="0.2"/>
    <row r="344" s="28" customFormat="1" x14ac:dyDescent="0.2"/>
    <row r="345" s="28" customFormat="1" x14ac:dyDescent="0.2"/>
    <row r="346" s="28" customFormat="1" x14ac:dyDescent="0.2"/>
    <row r="347" s="28" customFormat="1" x14ac:dyDescent="0.2"/>
    <row r="348" s="28" customFormat="1" x14ac:dyDescent="0.2"/>
    <row r="349" s="28" customFormat="1" x14ac:dyDescent="0.2"/>
    <row r="350" s="28" customFormat="1" x14ac:dyDescent="0.2"/>
    <row r="351" s="28" customFormat="1" x14ac:dyDescent="0.2"/>
    <row r="352" s="28" customFormat="1" x14ac:dyDescent="0.2"/>
    <row r="353" s="28" customFormat="1" x14ac:dyDescent="0.2"/>
    <row r="354" s="28" customFormat="1" x14ac:dyDescent="0.2"/>
    <row r="355" s="28" customFormat="1" x14ac:dyDescent="0.2"/>
    <row r="356" s="28" customFormat="1" x14ac:dyDescent="0.2"/>
    <row r="357" s="28" customFormat="1" x14ac:dyDescent="0.2"/>
    <row r="358" s="28" customFormat="1" x14ac:dyDescent="0.2"/>
    <row r="359" s="28" customFormat="1" x14ac:dyDescent="0.2"/>
    <row r="360" s="28" customFormat="1" x14ac:dyDescent="0.2"/>
    <row r="361" s="28" customFormat="1" x14ac:dyDescent="0.2"/>
    <row r="362" s="28" customFormat="1" x14ac:dyDescent="0.2"/>
    <row r="363" s="28" customFormat="1" x14ac:dyDescent="0.2"/>
    <row r="364" s="28" customFormat="1" x14ac:dyDescent="0.2"/>
    <row r="365" s="28" customFormat="1" x14ac:dyDescent="0.2"/>
    <row r="366" s="28" customFormat="1" x14ac:dyDescent="0.2"/>
    <row r="367" s="28" customFormat="1" x14ac:dyDescent="0.2"/>
    <row r="368" s="28" customFormat="1" x14ac:dyDescent="0.2"/>
    <row r="369" s="28" customFormat="1" x14ac:dyDescent="0.2"/>
    <row r="370" s="28" customFormat="1" x14ac:dyDescent="0.2"/>
    <row r="371" s="28" customFormat="1" x14ac:dyDescent="0.2"/>
    <row r="372" s="28" customFormat="1" x14ac:dyDescent="0.2"/>
    <row r="373" s="28" customFormat="1" x14ac:dyDescent="0.2"/>
    <row r="374" s="28" customFormat="1" x14ac:dyDescent="0.2"/>
    <row r="375" s="28" customFormat="1" x14ac:dyDescent="0.2"/>
    <row r="376" s="28" customFormat="1" x14ac:dyDescent="0.2"/>
    <row r="377" s="28" customFormat="1" x14ac:dyDescent="0.2"/>
    <row r="378" s="28" customFormat="1" x14ac:dyDescent="0.2"/>
    <row r="379" s="28" customFormat="1" x14ac:dyDescent="0.2"/>
    <row r="380" s="28" customFormat="1" x14ac:dyDescent="0.2"/>
    <row r="381" s="28" customFormat="1" x14ac:dyDescent="0.2"/>
    <row r="382" s="28" customFormat="1" x14ac:dyDescent="0.2"/>
    <row r="383" s="28" customFormat="1" x14ac:dyDescent="0.2"/>
    <row r="384" s="28" customFormat="1" x14ac:dyDescent="0.2"/>
    <row r="385" s="28" customFormat="1" x14ac:dyDescent="0.2"/>
    <row r="386" s="28" customFormat="1" x14ac:dyDescent="0.2"/>
    <row r="387" s="28" customFormat="1" x14ac:dyDescent="0.2"/>
    <row r="388" s="28" customFormat="1" x14ac:dyDescent="0.2"/>
    <row r="389" s="28" customFormat="1" x14ac:dyDescent="0.2"/>
    <row r="390" s="28" customFormat="1" x14ac:dyDescent="0.2"/>
    <row r="391" s="28" customFormat="1" x14ac:dyDescent="0.2"/>
    <row r="392" s="28" customFormat="1" x14ac:dyDescent="0.2"/>
    <row r="393" s="28" customFormat="1" x14ac:dyDescent="0.2"/>
    <row r="394" s="28" customFormat="1" x14ac:dyDescent="0.2"/>
    <row r="395" s="28" customFormat="1" x14ac:dyDescent="0.2"/>
    <row r="396" s="28" customFormat="1" x14ac:dyDescent="0.2"/>
    <row r="397" s="28" customFormat="1" x14ac:dyDescent="0.2"/>
    <row r="398" s="28" customFormat="1" x14ac:dyDescent="0.2"/>
    <row r="399" s="28" customFormat="1" x14ac:dyDescent="0.2"/>
    <row r="400" s="28" customFormat="1" x14ac:dyDescent="0.2"/>
    <row r="401" s="28" customFormat="1" x14ac:dyDescent="0.2"/>
    <row r="402" s="28" customFormat="1" x14ac:dyDescent="0.2"/>
    <row r="403" s="28" customFormat="1" x14ac:dyDescent="0.2"/>
    <row r="404" s="28" customFormat="1" x14ac:dyDescent="0.2"/>
    <row r="405" s="28" customFormat="1" x14ac:dyDescent="0.2"/>
    <row r="406" s="28" customFormat="1" x14ac:dyDescent="0.2"/>
    <row r="407" s="28" customFormat="1" x14ac:dyDescent="0.2"/>
    <row r="408" s="28" customFormat="1" x14ac:dyDescent="0.2"/>
    <row r="409" s="28" customFormat="1" x14ac:dyDescent="0.2"/>
    <row r="410" s="28" customFormat="1" x14ac:dyDescent="0.2"/>
    <row r="411" s="28" customFormat="1" x14ac:dyDescent="0.2"/>
    <row r="412" s="28" customFormat="1" x14ac:dyDescent="0.2"/>
    <row r="413" s="28" customFormat="1" x14ac:dyDescent="0.2"/>
    <row r="414" s="28" customFormat="1" x14ac:dyDescent="0.2"/>
    <row r="415" s="28" customFormat="1" x14ac:dyDescent="0.2"/>
    <row r="416" s="28" customFormat="1" x14ac:dyDescent="0.2"/>
    <row r="417" s="28" customFormat="1" x14ac:dyDescent="0.2"/>
    <row r="418" s="28" customFormat="1" x14ac:dyDescent="0.2"/>
    <row r="419" s="28" customFormat="1" x14ac:dyDescent="0.2"/>
    <row r="420" s="28" customFormat="1" x14ac:dyDescent="0.2"/>
    <row r="421" s="28" customFormat="1" x14ac:dyDescent="0.2"/>
    <row r="422" s="28" customFormat="1" x14ac:dyDescent="0.2"/>
    <row r="423" s="28" customFormat="1" x14ac:dyDescent="0.2"/>
    <row r="424" s="28" customFormat="1" x14ac:dyDescent="0.2"/>
    <row r="425" s="28" customFormat="1" x14ac:dyDescent="0.2"/>
    <row r="426" s="28" customFormat="1" x14ac:dyDescent="0.2"/>
    <row r="427" s="28" customFormat="1" x14ac:dyDescent="0.2"/>
    <row r="428" s="28" customFormat="1" x14ac:dyDescent="0.2"/>
    <row r="429" s="28" customFormat="1" x14ac:dyDescent="0.2"/>
    <row r="430" s="28" customFormat="1" x14ac:dyDescent="0.2"/>
    <row r="431" s="28" customFormat="1" x14ac:dyDescent="0.2"/>
    <row r="432" s="28" customFormat="1" x14ac:dyDescent="0.2"/>
    <row r="433" s="28" customFormat="1" x14ac:dyDescent="0.2"/>
    <row r="434" s="28" customFormat="1" x14ac:dyDescent="0.2"/>
    <row r="435" s="28" customFormat="1" x14ac:dyDescent="0.2"/>
    <row r="436" s="28" customFormat="1" x14ac:dyDescent="0.2"/>
    <row r="437" s="28" customFormat="1" x14ac:dyDescent="0.2"/>
    <row r="438" s="28" customFormat="1" x14ac:dyDescent="0.2"/>
    <row r="439" s="28" customFormat="1" x14ac:dyDescent="0.2"/>
    <row r="440" s="28" customFormat="1" x14ac:dyDescent="0.2"/>
    <row r="441" s="28" customFormat="1" x14ac:dyDescent="0.2"/>
    <row r="442" s="28" customFormat="1" x14ac:dyDescent="0.2"/>
    <row r="443" s="28" customFormat="1" x14ac:dyDescent="0.2"/>
    <row r="444" s="28" customFormat="1" x14ac:dyDescent="0.2"/>
    <row r="445" s="28" customFormat="1" x14ac:dyDescent="0.2"/>
    <row r="446" s="28" customFormat="1" x14ac:dyDescent="0.2"/>
    <row r="447" s="28" customFormat="1" x14ac:dyDescent="0.2"/>
    <row r="448" s="28" customFormat="1" x14ac:dyDescent="0.2"/>
    <row r="449" s="28" customFormat="1" x14ac:dyDescent="0.2"/>
    <row r="450" s="28" customFormat="1" x14ac:dyDescent="0.2"/>
    <row r="451" s="28" customFormat="1" x14ac:dyDescent="0.2"/>
    <row r="452" s="28" customFormat="1" x14ac:dyDescent="0.2"/>
    <row r="453" s="28" customFormat="1" x14ac:dyDescent="0.2"/>
    <row r="454" s="28" customFormat="1" x14ac:dyDescent="0.2"/>
    <row r="455" s="28" customFormat="1" x14ac:dyDescent="0.2"/>
    <row r="456" s="28" customFormat="1" x14ac:dyDescent="0.2"/>
    <row r="457" s="28" customFormat="1" x14ac:dyDescent="0.2"/>
    <row r="458" s="28" customFormat="1" x14ac:dyDescent="0.2"/>
    <row r="459" s="28" customFormat="1" x14ac:dyDescent="0.2"/>
    <row r="460" s="28" customFormat="1" x14ac:dyDescent="0.2"/>
    <row r="461" s="28" customFormat="1" x14ac:dyDescent="0.2"/>
    <row r="462" s="28" customFormat="1" x14ac:dyDescent="0.2"/>
    <row r="463" s="28" customFormat="1" x14ac:dyDescent="0.2"/>
    <row r="464" s="28" customFormat="1" x14ac:dyDescent="0.2"/>
    <row r="465" s="28" customFormat="1" x14ac:dyDescent="0.2"/>
    <row r="466" s="28" customFormat="1" x14ac:dyDescent="0.2"/>
    <row r="467" s="28" customFormat="1" x14ac:dyDescent="0.2"/>
    <row r="468" s="28" customFormat="1" x14ac:dyDescent="0.2"/>
    <row r="469" s="28" customFormat="1" x14ac:dyDescent="0.2"/>
    <row r="470" s="28" customFormat="1" x14ac:dyDescent="0.2"/>
    <row r="471" s="28" customFormat="1" x14ac:dyDescent="0.2"/>
    <row r="472" s="28" customFormat="1" x14ac:dyDescent="0.2"/>
    <row r="473" s="28" customFormat="1" x14ac:dyDescent="0.2"/>
    <row r="474" s="28" customFormat="1" x14ac:dyDescent="0.2"/>
    <row r="475" s="28" customFormat="1" x14ac:dyDescent="0.2"/>
    <row r="476" s="28" customFormat="1" x14ac:dyDescent="0.2"/>
    <row r="477" s="28" customFormat="1" x14ac:dyDescent="0.2"/>
    <row r="478" s="28" customFormat="1" x14ac:dyDescent="0.2"/>
    <row r="479" s="28" customFormat="1" x14ac:dyDescent="0.2"/>
    <row r="480" s="28" customFormat="1" x14ac:dyDescent="0.2"/>
    <row r="481" s="28" customFormat="1" x14ac:dyDescent="0.2"/>
    <row r="482" s="28" customFormat="1" x14ac:dyDescent="0.2"/>
    <row r="483" s="28" customFormat="1" x14ac:dyDescent="0.2"/>
    <row r="484" s="28" customFormat="1" x14ac:dyDescent="0.2"/>
    <row r="485" s="28" customFormat="1" x14ac:dyDescent="0.2"/>
    <row r="486" s="28" customFormat="1" x14ac:dyDescent="0.2"/>
    <row r="487" s="28" customFormat="1" x14ac:dyDescent="0.2"/>
    <row r="488" s="28" customFormat="1" x14ac:dyDescent="0.2"/>
    <row r="489" s="28" customFormat="1" x14ac:dyDescent="0.2"/>
    <row r="490" s="28" customFormat="1" x14ac:dyDescent="0.2"/>
    <row r="491" s="28" customFormat="1" x14ac:dyDescent="0.2"/>
    <row r="492" s="28" customFormat="1" x14ac:dyDescent="0.2"/>
    <row r="493" s="28" customFormat="1" x14ac:dyDescent="0.2"/>
    <row r="494" s="28" customFormat="1" x14ac:dyDescent="0.2"/>
    <row r="495" s="28" customFormat="1" x14ac:dyDescent="0.2"/>
    <row r="496" s="28" customFormat="1" x14ac:dyDescent="0.2"/>
    <row r="497" spans="13:23" s="28" customFormat="1" x14ac:dyDescent="0.2"/>
    <row r="498" spans="13:23" s="28" customFormat="1" x14ac:dyDescent="0.2"/>
    <row r="499" spans="13:23" s="28" customFormat="1" x14ac:dyDescent="0.2"/>
    <row r="500" spans="13:23" x14ac:dyDescent="0.2"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</row>
    <row r="501" spans="13:23" x14ac:dyDescent="0.2"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</row>
    <row r="502" spans="13:23" x14ac:dyDescent="0.2"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</row>
    <row r="503" spans="13:23" x14ac:dyDescent="0.2"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</row>
    <row r="504" spans="13:23" x14ac:dyDescent="0.2"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</row>
    <row r="505" spans="13:23" x14ac:dyDescent="0.2"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</row>
    <row r="506" spans="13:23" x14ac:dyDescent="0.2"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</row>
    <row r="507" spans="13:23" x14ac:dyDescent="0.2"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</row>
    <row r="508" spans="13:23" x14ac:dyDescent="0.2"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</row>
    <row r="509" spans="13:23" x14ac:dyDescent="0.2"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</row>
    <row r="510" spans="13:23" x14ac:dyDescent="0.2"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</row>
    <row r="511" spans="13:23" x14ac:dyDescent="0.2"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</row>
    <row r="512" spans="13:23" x14ac:dyDescent="0.2"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</row>
    <row r="513" spans="13:23" x14ac:dyDescent="0.2"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</row>
    <row r="514" spans="13:23" x14ac:dyDescent="0.2"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</row>
    <row r="515" spans="13:23" x14ac:dyDescent="0.2"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</row>
    <row r="516" spans="13:23" x14ac:dyDescent="0.2"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</row>
    <row r="517" spans="13:23" x14ac:dyDescent="0.2"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</row>
    <row r="518" spans="13:23" x14ac:dyDescent="0.2"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</row>
    <row r="519" spans="13:23" x14ac:dyDescent="0.2"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</row>
    <row r="520" spans="13:23" x14ac:dyDescent="0.2"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</row>
    <row r="521" spans="13:23" x14ac:dyDescent="0.2"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</row>
    <row r="522" spans="13:23" x14ac:dyDescent="0.2"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</row>
    <row r="523" spans="13:23" x14ac:dyDescent="0.2"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</row>
    <row r="524" spans="13:23" x14ac:dyDescent="0.2"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</row>
    <row r="525" spans="13:23" x14ac:dyDescent="0.2"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</row>
    <row r="526" spans="13:23" x14ac:dyDescent="0.2"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</row>
    <row r="527" spans="13:23" x14ac:dyDescent="0.2"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</row>
    <row r="528" spans="13:23" x14ac:dyDescent="0.2"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</row>
    <row r="529" spans="13:23" x14ac:dyDescent="0.2"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</row>
    <row r="530" spans="13:23" x14ac:dyDescent="0.2"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</row>
    <row r="531" spans="13:23" x14ac:dyDescent="0.2"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</row>
    <row r="532" spans="13:23" x14ac:dyDescent="0.2"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</row>
    <row r="533" spans="13:23" x14ac:dyDescent="0.2"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</row>
    <row r="534" spans="13:23" x14ac:dyDescent="0.2"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</row>
    <row r="535" spans="13:23" x14ac:dyDescent="0.2"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</row>
    <row r="536" spans="13:23" x14ac:dyDescent="0.2"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</row>
    <row r="537" spans="13:23" x14ac:dyDescent="0.2"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</row>
    <row r="538" spans="13:23" x14ac:dyDescent="0.2"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</row>
    <row r="539" spans="13:23" x14ac:dyDescent="0.2"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</row>
    <row r="540" spans="13:23" x14ac:dyDescent="0.2"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</row>
    <row r="541" spans="13:23" x14ac:dyDescent="0.2"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</row>
    <row r="542" spans="13:23" x14ac:dyDescent="0.2"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</row>
    <row r="543" spans="13:23" x14ac:dyDescent="0.2"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</row>
    <row r="544" spans="13:23" x14ac:dyDescent="0.2"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</row>
    <row r="545" spans="13:23" x14ac:dyDescent="0.2"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</row>
    <row r="546" spans="13:23" x14ac:dyDescent="0.2"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</row>
    <row r="547" spans="13:23" x14ac:dyDescent="0.2"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</row>
    <row r="548" spans="13:23" x14ac:dyDescent="0.2"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</row>
    <row r="549" spans="13:23" x14ac:dyDescent="0.2"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</row>
    <row r="550" spans="13:23" x14ac:dyDescent="0.2"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</row>
    <row r="551" spans="13:23" x14ac:dyDescent="0.2"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</row>
    <row r="552" spans="13:23" x14ac:dyDescent="0.2"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</row>
    <row r="553" spans="13:23" x14ac:dyDescent="0.2"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</row>
    <row r="554" spans="13:23" x14ac:dyDescent="0.2"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</row>
    <row r="555" spans="13:23" x14ac:dyDescent="0.2"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</row>
    <row r="556" spans="13:23" x14ac:dyDescent="0.2"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</row>
    <row r="557" spans="13:23" x14ac:dyDescent="0.2"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</row>
    <row r="558" spans="13:23" x14ac:dyDescent="0.2"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</row>
    <row r="559" spans="13:23" x14ac:dyDescent="0.2"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</row>
    <row r="560" spans="13:23" x14ac:dyDescent="0.2"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</row>
    <row r="561" spans="13:23" x14ac:dyDescent="0.2"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</row>
    <row r="562" spans="13:23" x14ac:dyDescent="0.2"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</row>
    <row r="563" spans="13:23" x14ac:dyDescent="0.2"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</row>
    <row r="564" spans="13:23" x14ac:dyDescent="0.2"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</row>
    <row r="565" spans="13:23" x14ac:dyDescent="0.2"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</row>
    <row r="566" spans="13:23" x14ac:dyDescent="0.2"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</row>
    <row r="567" spans="13:23" x14ac:dyDescent="0.2"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</row>
    <row r="568" spans="13:23" x14ac:dyDescent="0.2"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</row>
  </sheetData>
  <sheetProtection algorithmName="SHA-512" hashValue="KdGn1Xpr1TTKMFfZ2VlzWdV9PFfn+OIbIAQKvZKTajbR23/cPJC1IaoftreqWYsJDd9zTgqsaNfne7RRCYVhOg==" saltValue="PsDH88V0fURCN+r1zkCr6A==" spinCount="100000" sheet="1" objects="1" scenarios="1" selectLockedCells="1" selectUnlockedCells="1"/>
  <mergeCells count="21">
    <mergeCell ref="A104:F104"/>
    <mergeCell ref="A111:F111"/>
    <mergeCell ref="A192:F192"/>
    <mergeCell ref="A139:H139"/>
    <mergeCell ref="A146:F146"/>
    <mergeCell ref="A291:F291"/>
    <mergeCell ref="A27:B27"/>
    <mergeCell ref="A41:F41"/>
    <mergeCell ref="A271:H271"/>
    <mergeCell ref="A281:H281"/>
    <mergeCell ref="A62:F62"/>
    <mergeCell ref="A181:F181"/>
    <mergeCell ref="A247:F247"/>
    <mergeCell ref="A153:F153"/>
    <mergeCell ref="A225:F225"/>
    <mergeCell ref="A76:F76"/>
    <mergeCell ref="A258:F258"/>
    <mergeCell ref="A132:F132"/>
    <mergeCell ref="A236:F236"/>
    <mergeCell ref="A203:F203"/>
    <mergeCell ref="A214:F214"/>
  </mergeCells>
  <phoneticPr fontId="2" type="noConversion"/>
  <pageMargins left="0.75" right="0.5" top="0.75" bottom="0.5" header="0.5" footer="0.5"/>
  <pageSetup scale="72" orientation="portrait" r:id="rId1"/>
  <headerFooter alignWithMargins="0"/>
  <rowBreaks count="1" manualBreakCount="1">
    <brk id="191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12"/>
  </sheetPr>
  <dimension ref="A1:AZ497"/>
  <sheetViews>
    <sheetView topLeftCell="A121" zoomScaleNormal="60" zoomScaleSheetLayoutView="100" workbookViewId="0">
      <selection activeCell="J130" sqref="J130"/>
    </sheetView>
  </sheetViews>
  <sheetFormatPr defaultColWidth="9.140625" defaultRowHeight="12.75" x14ac:dyDescent="0.2"/>
  <cols>
    <col min="1" max="1" width="4.85546875" style="9" customWidth="1"/>
    <col min="2" max="8" width="11.85546875" style="9" customWidth="1"/>
    <col min="9" max="9" width="12.5703125" style="9" customWidth="1"/>
    <col min="10" max="10" width="11.85546875" style="9" customWidth="1"/>
    <col min="11" max="11" width="9.140625" style="159"/>
    <col min="12" max="13" width="9.140625" style="9"/>
    <col min="14" max="14" width="11.28515625" style="9" customWidth="1"/>
    <col min="15" max="15" width="10.85546875" style="9" bestFit="1" customWidth="1"/>
    <col min="16" max="16" width="10.5703125" style="9" bestFit="1" customWidth="1"/>
    <col min="17" max="17" width="16" style="9" bestFit="1" customWidth="1"/>
    <col min="18" max="18" width="11.140625" style="9" customWidth="1"/>
    <col min="19" max="16384" width="9.140625" style="9"/>
  </cols>
  <sheetData>
    <row r="1" spans="1:46" ht="15" x14ac:dyDescent="0.2">
      <c r="A1" s="186"/>
      <c r="B1" s="186"/>
      <c r="C1" s="186"/>
      <c r="D1" s="186"/>
      <c r="E1" s="186"/>
      <c r="F1" s="186"/>
      <c r="G1" s="186"/>
      <c r="H1" s="186"/>
      <c r="I1" s="186"/>
      <c r="J1" s="186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</row>
    <row r="2" spans="1:46" ht="15.75" x14ac:dyDescent="0.25">
      <c r="A2" s="232" t="s">
        <v>564</v>
      </c>
      <c r="B2" s="233"/>
      <c r="C2" s="233"/>
      <c r="D2" s="233"/>
      <c r="E2" s="233"/>
      <c r="F2" s="234"/>
      <c r="G2" s="186"/>
      <c r="H2" s="186"/>
      <c r="I2" s="186"/>
      <c r="J2" s="186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</row>
    <row r="3" spans="1:46" ht="15" x14ac:dyDescent="0.2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61"/>
      <c r="L3" s="538"/>
      <c r="M3" s="538"/>
      <c r="N3" s="538"/>
      <c r="O3" s="538"/>
      <c r="P3" s="53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1:46" ht="15" x14ac:dyDescent="0.2">
      <c r="A4" s="186" t="s">
        <v>571</v>
      </c>
      <c r="B4" s="186"/>
      <c r="C4" s="186"/>
      <c r="D4" s="186"/>
      <c r="E4" s="186"/>
      <c r="F4" s="186"/>
      <c r="G4" s="186"/>
      <c r="H4" s="235" t="s">
        <v>67</v>
      </c>
      <c r="I4" s="186"/>
      <c r="J4" s="186"/>
      <c r="K4" s="161"/>
      <c r="L4" s="544"/>
      <c r="M4" s="544"/>
      <c r="N4" s="544"/>
      <c r="O4" s="544"/>
      <c r="P4" s="53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</row>
    <row r="5" spans="1:46" ht="15" x14ac:dyDescent="0.2">
      <c r="A5" s="186"/>
      <c r="B5" s="186" t="s">
        <v>2</v>
      </c>
      <c r="C5" s="186"/>
      <c r="D5" s="186" t="s">
        <v>79</v>
      </c>
      <c r="E5" s="186"/>
      <c r="F5" s="186"/>
      <c r="G5" s="186"/>
      <c r="H5" s="486"/>
      <c r="I5" s="186"/>
      <c r="J5" s="186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</row>
    <row r="6" spans="1:46" ht="15" x14ac:dyDescent="0.2">
      <c r="A6" s="186"/>
      <c r="B6" s="186"/>
      <c r="C6" s="186"/>
      <c r="D6" s="186" t="s">
        <v>80</v>
      </c>
      <c r="E6" s="186"/>
      <c r="F6" s="186"/>
      <c r="G6" s="186"/>
      <c r="H6" s="486">
        <v>4</v>
      </c>
      <c r="I6" s="186"/>
      <c r="J6" s="186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</row>
    <row r="7" spans="1:46" ht="15" x14ac:dyDescent="0.2">
      <c r="A7" s="186"/>
      <c r="B7" s="186"/>
      <c r="C7" s="186"/>
      <c r="D7" s="186" t="s">
        <v>81</v>
      </c>
      <c r="E7" s="186"/>
      <c r="F7" s="186"/>
      <c r="G7" s="186"/>
      <c r="H7" s="486"/>
      <c r="I7" s="186"/>
      <c r="J7" s="186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</row>
    <row r="8" spans="1:46" ht="15" x14ac:dyDescent="0.2">
      <c r="A8" s="186"/>
      <c r="B8" s="186"/>
      <c r="C8" s="186"/>
      <c r="D8" s="186" t="s">
        <v>82</v>
      </c>
      <c r="E8" s="186"/>
      <c r="F8" s="186"/>
      <c r="G8" s="186"/>
      <c r="H8" s="486">
        <v>8</v>
      </c>
      <c r="I8" s="186"/>
      <c r="J8" s="186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</row>
    <row r="9" spans="1:46" ht="15" x14ac:dyDescent="0.2">
      <c r="A9" s="186"/>
      <c r="B9" s="186"/>
      <c r="C9" s="186"/>
      <c r="D9" s="186" t="s">
        <v>85</v>
      </c>
      <c r="E9" s="186"/>
      <c r="F9" s="186"/>
      <c r="G9" s="186"/>
      <c r="H9" s="486"/>
      <c r="I9" s="186"/>
      <c r="J9" s="186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</row>
    <row r="10" spans="1:46" ht="15" x14ac:dyDescent="0.2">
      <c r="A10" s="186"/>
      <c r="B10" s="186"/>
      <c r="C10" s="186"/>
      <c r="D10" s="186"/>
      <c r="E10" s="186"/>
      <c r="F10" s="186"/>
      <c r="G10" s="186" t="s">
        <v>83</v>
      </c>
      <c r="H10" s="235">
        <f>SUM(H5:H9)</f>
        <v>12</v>
      </c>
      <c r="I10" s="186"/>
      <c r="J10" s="186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1:46" ht="15" x14ac:dyDescent="0.2">
      <c r="A11" s="186"/>
      <c r="B11" s="186"/>
      <c r="C11" s="186"/>
      <c r="D11" s="186"/>
      <c r="E11" s="186"/>
      <c r="F11" s="186"/>
      <c r="G11" s="186"/>
      <c r="H11" s="236"/>
      <c r="I11" s="199"/>
      <c r="J11" s="186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1:46" ht="15" x14ac:dyDescent="0.2">
      <c r="A12" s="186"/>
      <c r="B12" s="186"/>
      <c r="C12" s="186"/>
      <c r="D12" s="186"/>
      <c r="E12" s="186"/>
      <c r="F12" s="186"/>
      <c r="G12" s="186"/>
      <c r="H12" s="236" t="s">
        <v>84</v>
      </c>
      <c r="I12" s="238">
        <f>H10*'Rate Classifications'!H32</f>
        <v>0</v>
      </c>
      <c r="J12" s="186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1:46" ht="15" x14ac:dyDescent="0.2">
      <c r="A13" s="186"/>
      <c r="B13" s="186"/>
      <c r="C13" s="186"/>
      <c r="D13" s="186"/>
      <c r="E13" s="186"/>
      <c r="F13" s="186"/>
      <c r="G13" s="186"/>
      <c r="H13" s="235"/>
      <c r="I13" s="239"/>
      <c r="J13" s="186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1:46" ht="15" x14ac:dyDescent="0.2">
      <c r="A14" s="186" t="s">
        <v>570</v>
      </c>
      <c r="B14" s="159"/>
      <c r="C14" s="186"/>
      <c r="D14" s="186"/>
      <c r="E14" s="186"/>
      <c r="F14" s="186"/>
      <c r="G14" s="186"/>
      <c r="H14" s="235" t="s">
        <v>67</v>
      </c>
      <c r="I14" s="239"/>
      <c r="J14" s="186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1:46" ht="15" x14ac:dyDescent="0.2">
      <c r="A15" s="186"/>
      <c r="B15" s="186" t="s">
        <v>2</v>
      </c>
      <c r="C15" s="186"/>
      <c r="D15" s="186" t="s">
        <v>86</v>
      </c>
      <c r="E15" s="186"/>
      <c r="F15" s="186"/>
      <c r="G15" s="186"/>
      <c r="H15" s="486"/>
      <c r="I15" s="239"/>
      <c r="J15" s="186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1:46" ht="15" x14ac:dyDescent="0.2">
      <c r="A16" s="186"/>
      <c r="B16" s="186"/>
      <c r="C16" s="186"/>
      <c r="D16" s="186" t="s">
        <v>87</v>
      </c>
      <c r="E16" s="186"/>
      <c r="F16" s="186"/>
      <c r="G16" s="186"/>
      <c r="H16" s="486"/>
      <c r="I16" s="239"/>
      <c r="J16" s="186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1:46" ht="15" x14ac:dyDescent="0.2">
      <c r="A17" s="186"/>
      <c r="B17" s="186"/>
      <c r="C17" s="186"/>
      <c r="D17" s="186" t="s">
        <v>88</v>
      </c>
      <c r="E17" s="186"/>
      <c r="F17" s="186"/>
      <c r="G17" s="186"/>
      <c r="H17" s="486">
        <v>2</v>
      </c>
      <c r="I17" s="239"/>
      <c r="J17" s="186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1:46" ht="15" x14ac:dyDescent="0.2">
      <c r="A18" s="186"/>
      <c r="B18" s="186"/>
      <c r="C18" s="186"/>
      <c r="D18" s="186" t="s">
        <v>89</v>
      </c>
      <c r="E18" s="186"/>
      <c r="F18" s="186"/>
      <c r="G18" s="186"/>
      <c r="H18" s="486"/>
      <c r="I18" s="239"/>
      <c r="J18" s="186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1:46" ht="15" x14ac:dyDescent="0.2">
      <c r="A19" s="186"/>
      <c r="B19" s="186"/>
      <c r="C19" s="186"/>
      <c r="D19" s="186"/>
      <c r="E19" s="186"/>
      <c r="F19" s="186"/>
      <c r="G19" s="186" t="s">
        <v>83</v>
      </c>
      <c r="H19" s="235">
        <f>SUM(H15:H18)</f>
        <v>2</v>
      </c>
      <c r="I19" s="239"/>
      <c r="J19" s="186"/>
      <c r="K19" s="161"/>
      <c r="L19" s="538"/>
      <c r="M19" s="538"/>
      <c r="N19" s="538"/>
      <c r="O19" s="538"/>
      <c r="P19" s="53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1:46" ht="15" x14ac:dyDescent="0.2">
      <c r="A20" s="186"/>
      <c r="B20" s="186"/>
      <c r="C20" s="186"/>
      <c r="D20" s="186"/>
      <c r="E20" s="186"/>
      <c r="F20" s="186"/>
      <c r="G20" s="186"/>
      <c r="H20" s="235"/>
      <c r="I20" s="239"/>
      <c r="J20" s="186"/>
      <c r="K20" s="161"/>
      <c r="L20" s="538"/>
      <c r="M20" s="538"/>
      <c r="N20" s="538"/>
      <c r="O20" s="545"/>
      <c r="P20" s="53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1:46" ht="15" x14ac:dyDescent="0.2">
      <c r="A21" s="186"/>
      <c r="B21" s="186"/>
      <c r="C21" s="186"/>
      <c r="D21" s="186"/>
      <c r="E21" s="186"/>
      <c r="F21" s="186"/>
      <c r="G21" s="186"/>
      <c r="H21" s="236" t="s">
        <v>84</v>
      </c>
      <c r="I21" s="240">
        <f>H19*'Rate Classifications'!F32</f>
        <v>0</v>
      </c>
      <c r="J21" s="186"/>
      <c r="K21" s="161"/>
      <c r="L21" s="538"/>
      <c r="M21" s="538"/>
      <c r="N21" s="538"/>
      <c r="O21" s="545"/>
      <c r="P21" s="53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1:46" ht="15" x14ac:dyDescent="0.2">
      <c r="A22" s="186"/>
      <c r="B22" s="186"/>
      <c r="C22" s="186"/>
      <c r="D22" s="186"/>
      <c r="E22" s="186"/>
      <c r="F22" s="186"/>
      <c r="G22" s="186"/>
      <c r="H22" s="235"/>
      <c r="I22" s="239"/>
      <c r="J22" s="186"/>
      <c r="K22" s="161"/>
      <c r="L22" s="538"/>
      <c r="M22" s="538"/>
      <c r="N22" s="538"/>
      <c r="O22" s="545"/>
      <c r="P22" s="53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1:46" ht="15" x14ac:dyDescent="0.2">
      <c r="A23" s="186" t="s">
        <v>569</v>
      </c>
      <c r="B23" s="159"/>
      <c r="C23" s="186"/>
      <c r="D23" s="186"/>
      <c r="E23" s="186" t="s">
        <v>67</v>
      </c>
      <c r="F23" s="186"/>
      <c r="G23" s="186"/>
      <c r="H23" s="236"/>
      <c r="I23" s="240"/>
      <c r="J23" s="186"/>
      <c r="K23" s="161"/>
      <c r="L23" s="538"/>
      <c r="M23" s="538"/>
      <c r="N23" s="538"/>
      <c r="O23" s="545"/>
      <c r="P23" s="53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1:46" ht="15" x14ac:dyDescent="0.2">
      <c r="A24" s="186"/>
      <c r="B24" s="186" t="s">
        <v>2</v>
      </c>
      <c r="C24" s="186"/>
      <c r="D24" s="186"/>
      <c r="E24" s="186">
        <v>2</v>
      </c>
      <c r="F24" s="186"/>
      <c r="G24" s="186"/>
      <c r="H24" s="236" t="s">
        <v>84</v>
      </c>
      <c r="I24" s="240">
        <f>E24*'Rate Classifications'!R32</f>
        <v>0</v>
      </c>
      <c r="J24" s="186"/>
      <c r="K24" s="161"/>
      <c r="L24" s="538"/>
      <c r="M24" s="538"/>
      <c r="N24" s="538"/>
      <c r="O24" s="545"/>
      <c r="P24" s="53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1:46" ht="15" x14ac:dyDescent="0.2">
      <c r="A25" s="186"/>
      <c r="B25" s="186"/>
      <c r="C25" s="186"/>
      <c r="D25" s="186"/>
      <c r="E25" s="186"/>
      <c r="F25" s="186"/>
      <c r="G25" s="186"/>
      <c r="H25" s="235"/>
      <c r="I25" s="239"/>
      <c r="J25" s="186"/>
      <c r="K25" s="161"/>
      <c r="L25" s="538"/>
      <c r="M25" s="538"/>
      <c r="N25" s="538"/>
      <c r="O25" s="545"/>
      <c r="P25" s="53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1:46" ht="15" x14ac:dyDescent="0.2">
      <c r="A26" s="186" t="s">
        <v>572</v>
      </c>
      <c r="B26" s="159"/>
      <c r="C26" s="186"/>
      <c r="D26" s="186"/>
      <c r="E26" s="186" t="s">
        <v>67</v>
      </c>
      <c r="F26" s="186"/>
      <c r="G26" s="186"/>
      <c r="H26" s="235"/>
      <c r="I26" s="239"/>
      <c r="J26" s="186"/>
      <c r="K26" s="161"/>
      <c r="L26" s="538"/>
      <c r="M26" s="538"/>
      <c r="N26" s="538"/>
      <c r="O26" s="545"/>
      <c r="P26" s="53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1:46" ht="15.75" thickBot="1" x14ac:dyDescent="0.25">
      <c r="A27" s="186"/>
      <c r="B27" s="186" t="s">
        <v>2</v>
      </c>
      <c r="C27" s="186"/>
      <c r="D27" s="186"/>
      <c r="E27" s="186">
        <v>2</v>
      </c>
      <c r="F27" s="186"/>
      <c r="G27" s="186"/>
      <c r="H27" s="236" t="s">
        <v>84</v>
      </c>
      <c r="I27" s="402">
        <f>E27*'Rate Classifications'!T32</f>
        <v>0</v>
      </c>
      <c r="J27" s="186"/>
      <c r="K27" s="161"/>
      <c r="L27" s="538"/>
      <c r="M27" s="538"/>
      <c r="N27" s="538"/>
      <c r="O27" s="545"/>
      <c r="P27" s="53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1:46" ht="15.75" thickTop="1" x14ac:dyDescent="0.2">
      <c r="A28" s="186"/>
      <c r="B28" s="186"/>
      <c r="C28" s="186"/>
      <c r="D28" s="186"/>
      <c r="E28" s="186"/>
      <c r="F28" s="186"/>
      <c r="G28" s="186"/>
      <c r="H28" s="235"/>
      <c r="I28" s="239"/>
      <c r="J28" s="186"/>
      <c r="K28" s="161"/>
      <c r="L28" s="538"/>
      <c r="M28" s="538"/>
      <c r="N28" s="538"/>
      <c r="O28" s="545"/>
      <c r="P28" s="53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1:46" ht="15.75" x14ac:dyDescent="0.25">
      <c r="A29" s="186"/>
      <c r="B29" s="186"/>
      <c r="C29" s="186"/>
      <c r="D29" s="186"/>
      <c r="E29" s="186"/>
      <c r="F29" s="186"/>
      <c r="G29" s="186"/>
      <c r="H29" s="237" t="s">
        <v>14</v>
      </c>
      <c r="I29" s="241">
        <f>I12+I21+I24+I27</f>
        <v>0</v>
      </c>
      <c r="J29" s="186" t="s">
        <v>110</v>
      </c>
      <c r="K29" s="161"/>
      <c r="L29" s="538"/>
      <c r="M29" s="538"/>
      <c r="N29" s="538"/>
      <c r="O29" s="545"/>
      <c r="P29" s="53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1:46" ht="15" x14ac:dyDescent="0.2">
      <c r="A30" s="186"/>
      <c r="B30" s="186"/>
      <c r="C30" s="186"/>
      <c r="D30" s="186"/>
      <c r="E30" s="186"/>
      <c r="F30" s="186"/>
      <c r="G30" s="186"/>
      <c r="H30" s="186"/>
      <c r="I30" s="186"/>
      <c r="J30" s="186"/>
      <c r="K30" s="161"/>
      <c r="L30" s="538"/>
      <c r="M30" s="538"/>
      <c r="N30" s="538"/>
      <c r="O30" s="545"/>
      <c r="P30" s="53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1:46" ht="15" x14ac:dyDescent="0.2">
      <c r="A31" s="186"/>
      <c r="B31" s="186"/>
      <c r="C31" s="186"/>
      <c r="D31" s="186"/>
      <c r="E31" s="186"/>
      <c r="F31" s="186"/>
      <c r="G31" s="186"/>
      <c r="H31" s="186"/>
      <c r="I31" s="186"/>
      <c r="J31" s="186"/>
      <c r="K31" s="161"/>
      <c r="L31" s="538"/>
      <c r="M31" s="538"/>
      <c r="N31" s="538"/>
      <c r="O31" s="545"/>
      <c r="P31" s="53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1:46" ht="15.75" x14ac:dyDescent="0.25">
      <c r="A32" s="232" t="s">
        <v>567</v>
      </c>
      <c r="B32" s="233"/>
      <c r="C32" s="233"/>
      <c r="D32" s="233"/>
      <c r="E32" s="233"/>
      <c r="F32" s="234"/>
      <c r="G32" s="186"/>
      <c r="H32" s="186"/>
      <c r="I32" s="186"/>
      <c r="J32" s="186"/>
      <c r="K32" s="161"/>
      <c r="L32" s="538"/>
      <c r="M32" s="538"/>
      <c r="N32" s="538"/>
      <c r="O32" s="538"/>
      <c r="P32" s="53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1:46" ht="15" x14ac:dyDescent="0.2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1:46" ht="15" x14ac:dyDescent="0.2">
      <c r="A34" s="186" t="s">
        <v>578</v>
      </c>
      <c r="B34" s="159"/>
      <c r="C34" s="186"/>
      <c r="D34" s="186"/>
      <c r="E34" s="235" t="s">
        <v>67</v>
      </c>
      <c r="F34" s="186"/>
      <c r="G34" s="186"/>
      <c r="H34" s="186"/>
      <c r="I34" s="186"/>
      <c r="J34" s="186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1:46" ht="15" x14ac:dyDescent="0.2">
      <c r="A35" s="186"/>
      <c r="B35" s="186" t="s">
        <v>2</v>
      </c>
      <c r="C35" s="186"/>
      <c r="D35" s="186"/>
      <c r="E35" s="235">
        <v>4</v>
      </c>
      <c r="F35" s="186"/>
      <c r="G35" s="186"/>
      <c r="H35" s="236" t="s">
        <v>84</v>
      </c>
      <c r="I35" s="200">
        <f>E35*'Rate Classifications'!F32</f>
        <v>0</v>
      </c>
      <c r="J35" s="186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1:46" ht="15" x14ac:dyDescent="0.2">
      <c r="A36" s="186"/>
      <c r="B36" s="186"/>
      <c r="C36" s="186"/>
      <c r="D36" s="186"/>
      <c r="E36" s="235"/>
      <c r="F36" s="186"/>
      <c r="G36" s="186"/>
      <c r="H36" s="235"/>
      <c r="I36" s="186"/>
      <c r="J36" s="186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1:46" ht="15" x14ac:dyDescent="0.2">
      <c r="A37" s="186" t="s">
        <v>577</v>
      </c>
      <c r="B37" s="159"/>
      <c r="C37" s="186"/>
      <c r="D37" s="186"/>
      <c r="E37" s="235" t="s">
        <v>67</v>
      </c>
      <c r="F37" s="186"/>
      <c r="G37" s="186"/>
      <c r="H37" s="235"/>
      <c r="I37" s="186"/>
      <c r="J37" s="186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1:46" ht="15" x14ac:dyDescent="0.2">
      <c r="A38" s="186"/>
      <c r="B38" s="186" t="s">
        <v>2</v>
      </c>
      <c r="C38" s="186"/>
      <c r="D38" s="186"/>
      <c r="E38" s="235">
        <v>4</v>
      </c>
      <c r="F38" s="186"/>
      <c r="G38" s="186"/>
      <c r="H38" s="236" t="s">
        <v>84</v>
      </c>
      <c r="I38" s="200">
        <f>E38*'Rate Classifications'!H32</f>
        <v>0</v>
      </c>
      <c r="J38" s="186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1:46" ht="15" x14ac:dyDescent="0.2">
      <c r="A39" s="186"/>
      <c r="B39" s="186"/>
      <c r="C39" s="186"/>
      <c r="D39" s="186"/>
      <c r="E39" s="235"/>
      <c r="F39" s="186"/>
      <c r="G39" s="186"/>
      <c r="H39" s="235"/>
      <c r="I39" s="186"/>
      <c r="J39" s="186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1:46" ht="15" x14ac:dyDescent="0.2">
      <c r="A40" s="186" t="s">
        <v>569</v>
      </c>
      <c r="B40" s="159"/>
      <c r="C40" s="186"/>
      <c r="D40" s="186"/>
      <c r="E40" s="235" t="s">
        <v>67</v>
      </c>
      <c r="F40" s="186"/>
      <c r="G40" s="186"/>
      <c r="H40" s="235"/>
      <c r="I40" s="186"/>
      <c r="J40" s="186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1:46" ht="15" x14ac:dyDescent="0.2">
      <c r="A41" s="186"/>
      <c r="B41" s="186" t="s">
        <v>2</v>
      </c>
      <c r="C41" s="186"/>
      <c r="D41" s="186"/>
      <c r="E41" s="235">
        <v>1</v>
      </c>
      <c r="F41" s="186"/>
      <c r="G41" s="186"/>
      <c r="H41" s="236" t="s">
        <v>84</v>
      </c>
      <c r="I41" s="200">
        <f>E41*'Rate Classifications'!R32</f>
        <v>0</v>
      </c>
      <c r="J41" s="186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1:46" ht="15" x14ac:dyDescent="0.2">
      <c r="A42" s="186"/>
      <c r="B42" s="186"/>
      <c r="C42" s="186"/>
      <c r="D42" s="186"/>
      <c r="E42" s="235"/>
      <c r="F42" s="186"/>
      <c r="G42" s="186"/>
      <c r="H42" s="235"/>
      <c r="I42" s="186"/>
      <c r="J42" s="186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1:46" ht="15" x14ac:dyDescent="0.2">
      <c r="A43" s="186" t="s">
        <v>572</v>
      </c>
      <c r="B43" s="159"/>
      <c r="C43" s="186"/>
      <c r="D43" s="186"/>
      <c r="E43" s="235" t="s">
        <v>67</v>
      </c>
      <c r="F43" s="186"/>
      <c r="G43" s="186"/>
      <c r="H43" s="235"/>
      <c r="I43" s="186"/>
      <c r="J43" s="186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1:46" ht="15" x14ac:dyDescent="0.2">
      <c r="A44" s="186"/>
      <c r="B44" s="186" t="s">
        <v>573</v>
      </c>
      <c r="C44" s="186"/>
      <c r="D44" s="186"/>
      <c r="E44" s="235">
        <v>1</v>
      </c>
      <c r="F44" s="186"/>
      <c r="G44" s="186"/>
      <c r="H44" s="236" t="s">
        <v>84</v>
      </c>
      <c r="I44" s="200">
        <f>E44*'Rate Classifications'!T32</f>
        <v>0</v>
      </c>
      <c r="J44" s="186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1:46" ht="15" x14ac:dyDescent="0.2">
      <c r="A45" s="186"/>
      <c r="B45" s="186"/>
      <c r="C45" s="186"/>
      <c r="D45" s="186"/>
      <c r="E45" s="235"/>
      <c r="F45" s="186"/>
      <c r="G45" s="186"/>
      <c r="H45" s="236"/>
      <c r="I45" s="200"/>
      <c r="J45" s="186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1:46" ht="15" x14ac:dyDescent="0.2">
      <c r="A46" s="186" t="s">
        <v>581</v>
      </c>
      <c r="B46" s="159"/>
      <c r="C46" s="186"/>
      <c r="D46" s="186"/>
      <c r="E46" s="235" t="s">
        <v>90</v>
      </c>
      <c r="F46" s="186"/>
      <c r="G46" s="186"/>
      <c r="H46" s="235"/>
      <c r="I46" s="186"/>
      <c r="J46" s="186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1:46" ht="15.75" thickBot="1" x14ac:dyDescent="0.25">
      <c r="A47" s="186"/>
      <c r="B47" s="186" t="s">
        <v>573</v>
      </c>
      <c r="C47" s="186"/>
      <c r="D47" s="186"/>
      <c r="E47" s="486">
        <v>0</v>
      </c>
      <c r="F47" s="186"/>
      <c r="G47" s="186"/>
      <c r="H47" s="236" t="s">
        <v>84</v>
      </c>
      <c r="I47" s="401">
        <f>E47*'Rate Classifications'!F37</f>
        <v>0</v>
      </c>
      <c r="J47" s="186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1:46" ht="15.75" thickTop="1" x14ac:dyDescent="0.2">
      <c r="A48" s="186"/>
      <c r="B48" s="186"/>
      <c r="C48" s="186"/>
      <c r="D48" s="186"/>
      <c r="E48" s="186"/>
      <c r="F48" s="186"/>
      <c r="G48" s="186"/>
      <c r="H48" s="235"/>
      <c r="I48" s="186"/>
      <c r="J48" s="186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1:52" ht="15.75" x14ac:dyDescent="0.25">
      <c r="A49" s="186"/>
      <c r="B49" s="186"/>
      <c r="C49" s="186"/>
      <c r="D49" s="186"/>
      <c r="E49" s="186"/>
      <c r="F49" s="186"/>
      <c r="G49" s="186"/>
      <c r="H49" s="237" t="s">
        <v>14</v>
      </c>
      <c r="I49" s="201">
        <f>I35+I38+I41+I44+I47</f>
        <v>0</v>
      </c>
      <c r="J49" s="186" t="s">
        <v>91</v>
      </c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1:52" ht="15" x14ac:dyDescent="0.2">
      <c r="A50" s="186"/>
      <c r="B50" s="186"/>
      <c r="C50" s="186"/>
      <c r="D50" s="186"/>
      <c r="E50" s="186"/>
      <c r="F50" s="186"/>
      <c r="G50" s="186"/>
      <c r="H50" s="186"/>
      <c r="I50" s="186"/>
      <c r="J50" s="186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1:52" ht="15" x14ac:dyDescent="0.2">
      <c r="A51" s="186"/>
      <c r="B51" s="186"/>
      <c r="C51" s="186"/>
      <c r="D51" s="186"/>
      <c r="E51" s="186"/>
      <c r="F51" s="186"/>
      <c r="G51" s="186"/>
      <c r="H51" s="186"/>
      <c r="I51" s="186"/>
      <c r="J51" s="186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1:52" ht="15" x14ac:dyDescent="0.2">
      <c r="A52" s="186"/>
      <c r="B52" s="186"/>
      <c r="C52" s="186"/>
      <c r="D52" s="186"/>
      <c r="E52" s="186"/>
      <c r="F52" s="186"/>
      <c r="G52" s="186"/>
      <c r="H52" s="186"/>
      <c r="I52" s="186"/>
      <c r="J52" s="186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1:52" ht="15" x14ac:dyDescent="0.2">
      <c r="A53" s="186"/>
      <c r="B53" s="186"/>
      <c r="C53" s="186"/>
      <c r="D53" s="186"/>
      <c r="E53" s="186"/>
      <c r="F53" s="186"/>
      <c r="G53" s="186"/>
      <c r="H53" s="186"/>
      <c r="I53" s="186"/>
      <c r="J53" s="186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1:52" ht="15" x14ac:dyDescent="0.2">
      <c r="A54" s="186"/>
      <c r="B54" s="186"/>
      <c r="C54" s="186"/>
      <c r="D54" s="186"/>
      <c r="E54" s="186"/>
      <c r="F54" s="186"/>
      <c r="G54" s="186"/>
      <c r="H54" s="186"/>
      <c r="I54" s="186"/>
      <c r="J54" s="186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1:52" ht="15.75" x14ac:dyDescent="0.25">
      <c r="A55" s="830" t="s">
        <v>565</v>
      </c>
      <c r="B55" s="831"/>
      <c r="C55" s="831"/>
      <c r="D55" s="831"/>
      <c r="E55" s="831"/>
      <c r="F55" s="832"/>
      <c r="G55" s="186"/>
      <c r="H55" s="186"/>
      <c r="I55" s="186"/>
      <c r="J55" s="186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1:52" ht="15" x14ac:dyDescent="0.2">
      <c r="A56" s="186"/>
      <c r="B56" s="186"/>
      <c r="C56" s="186"/>
      <c r="D56" s="186"/>
      <c r="E56" s="186"/>
      <c r="F56" s="186"/>
      <c r="G56" s="186"/>
      <c r="H56" s="186"/>
      <c r="I56" s="186"/>
      <c r="J56" s="186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1:52" ht="15" x14ac:dyDescent="0.2">
      <c r="A57" s="186" t="s">
        <v>578</v>
      </c>
      <c r="B57" s="159"/>
      <c r="C57" s="186"/>
      <c r="D57" s="186"/>
      <c r="E57" s="235" t="s">
        <v>67</v>
      </c>
      <c r="F57" s="186"/>
      <c r="G57" s="186"/>
      <c r="H57" s="186"/>
      <c r="I57" s="186"/>
      <c r="J57" s="186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1:52" ht="15" x14ac:dyDescent="0.2">
      <c r="A58" s="186"/>
      <c r="B58" s="186" t="s">
        <v>2</v>
      </c>
      <c r="C58" s="186"/>
      <c r="D58" s="186"/>
      <c r="E58" s="235">
        <v>4</v>
      </c>
      <c r="F58" s="186"/>
      <c r="G58" s="186"/>
      <c r="H58" s="236" t="s">
        <v>84</v>
      </c>
      <c r="I58" s="200">
        <f>E58*'Rate Classifications'!F32</f>
        <v>0</v>
      </c>
      <c r="J58" s="186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1:52" ht="15" x14ac:dyDescent="0.2">
      <c r="A59" s="186"/>
      <c r="B59" s="186"/>
      <c r="C59" s="186"/>
      <c r="D59" s="186"/>
      <c r="E59" s="235"/>
      <c r="F59" s="186"/>
      <c r="G59" s="186"/>
      <c r="H59" s="235"/>
      <c r="I59" s="186"/>
      <c r="J59" s="186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1:52" ht="15" x14ac:dyDescent="0.2">
      <c r="A60" s="186" t="s">
        <v>577</v>
      </c>
      <c r="B60" s="159"/>
      <c r="C60" s="186"/>
      <c r="D60" s="186"/>
      <c r="E60" s="235"/>
      <c r="F60" s="186"/>
      <c r="G60" s="186"/>
      <c r="H60" s="235"/>
      <c r="I60" s="186"/>
      <c r="J60" s="186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1:52" ht="15" x14ac:dyDescent="0.2">
      <c r="A61" s="186"/>
      <c r="B61" s="186" t="s">
        <v>2</v>
      </c>
      <c r="C61" s="186"/>
      <c r="D61" s="186"/>
      <c r="E61" s="235">
        <v>4</v>
      </c>
      <c r="F61" s="186"/>
      <c r="G61" s="186"/>
      <c r="H61" s="236" t="s">
        <v>84</v>
      </c>
      <c r="I61" s="200">
        <f>E61*'Rate Classifications'!H32</f>
        <v>0</v>
      </c>
      <c r="J61" s="186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</row>
    <row r="62" spans="1:52" ht="15" x14ac:dyDescent="0.2">
      <c r="A62" s="186"/>
      <c r="B62" s="186"/>
      <c r="C62" s="186"/>
      <c r="D62" s="186"/>
      <c r="E62" s="235"/>
      <c r="F62" s="186"/>
      <c r="G62" s="186"/>
      <c r="H62" s="235"/>
      <c r="I62" s="186"/>
      <c r="J62" s="186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</row>
    <row r="63" spans="1:52" ht="15" x14ac:dyDescent="0.2">
      <c r="A63" s="186" t="s">
        <v>580</v>
      </c>
      <c r="B63" s="159"/>
      <c r="C63" s="186"/>
      <c r="D63" s="186"/>
      <c r="E63" s="235" t="s">
        <v>67</v>
      </c>
      <c r="F63" s="186"/>
      <c r="G63" s="186"/>
      <c r="H63" s="235"/>
      <c r="I63" s="186"/>
      <c r="J63" s="186"/>
      <c r="O63" s="21" t="s">
        <v>113</v>
      </c>
      <c r="P63" s="21"/>
      <c r="Q63" s="21" t="s">
        <v>114</v>
      </c>
      <c r="R63" s="198" t="s">
        <v>22</v>
      </c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</row>
    <row r="64" spans="1:52" ht="15" x14ac:dyDescent="0.2">
      <c r="A64" s="186"/>
      <c r="B64" s="186" t="s">
        <v>2</v>
      </c>
      <c r="C64" s="186"/>
      <c r="D64" s="186"/>
      <c r="E64" s="235">
        <v>1</v>
      </c>
      <c r="F64" s="186"/>
      <c r="G64" s="186"/>
      <c r="H64" s="236" t="s">
        <v>84</v>
      </c>
      <c r="I64" s="200">
        <f>E64*'Rate Classifications'!T32</f>
        <v>0</v>
      </c>
      <c r="J64" s="186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</row>
    <row r="65" spans="1:52" ht="15" x14ac:dyDescent="0.2">
      <c r="A65" s="186"/>
      <c r="B65" s="186"/>
      <c r="C65" s="186"/>
      <c r="D65" s="186"/>
      <c r="E65" s="235"/>
      <c r="F65" s="186"/>
      <c r="G65" s="186"/>
      <c r="H65" s="235"/>
      <c r="I65" s="186"/>
      <c r="J65" s="186"/>
      <c r="L65" s="32" t="s">
        <v>366</v>
      </c>
      <c r="M65" s="32"/>
      <c r="N65" s="32"/>
      <c r="O65" s="63">
        <f>I29</f>
        <v>0</v>
      </c>
      <c r="P65" s="9" t="s">
        <v>110</v>
      </c>
      <c r="Q65" s="226">
        <f>IF('TC 66-204 page 4'!U61&gt;0,1,0)</f>
        <v>0</v>
      </c>
      <c r="R65" s="63">
        <f t="shared" ref="R65:R71" si="0">O65*Q65</f>
        <v>0</v>
      </c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</row>
    <row r="66" spans="1:52" ht="15" x14ac:dyDescent="0.2">
      <c r="A66" s="186" t="s">
        <v>579</v>
      </c>
      <c r="B66" s="159"/>
      <c r="C66" s="186"/>
      <c r="D66" s="186"/>
      <c r="E66" s="235" t="s">
        <v>67</v>
      </c>
      <c r="F66" s="186" t="s">
        <v>92</v>
      </c>
      <c r="G66" s="186"/>
      <c r="H66" s="235"/>
      <c r="I66" s="186"/>
      <c r="J66" s="186"/>
      <c r="L66" s="32" t="s">
        <v>367</v>
      </c>
      <c r="M66" s="32"/>
      <c r="N66" s="18"/>
      <c r="O66" s="63">
        <f>I49</f>
        <v>0</v>
      </c>
      <c r="P66" s="9" t="s">
        <v>91</v>
      </c>
      <c r="Q66" s="226">
        <f>IF('TC 66-204 page 4'!U$63&gt;0,'TC 66-204 page 4'!U$63,0)</f>
        <v>0</v>
      </c>
      <c r="R66" s="63">
        <f t="shared" si="0"/>
        <v>0</v>
      </c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</row>
    <row r="67" spans="1:52" ht="15.75" thickBot="1" x14ac:dyDescent="0.25">
      <c r="A67" s="186"/>
      <c r="B67" s="186" t="s">
        <v>2</v>
      </c>
      <c r="C67" s="186"/>
      <c r="D67" s="186"/>
      <c r="E67" s="235">
        <v>20</v>
      </c>
      <c r="F67" s="186"/>
      <c r="G67" s="186"/>
      <c r="H67" s="236" t="s">
        <v>84</v>
      </c>
      <c r="I67" s="401">
        <f>E67*'Rate Classifications'!L32</f>
        <v>0</v>
      </c>
      <c r="J67" s="186"/>
      <c r="L67" s="32" t="s">
        <v>368</v>
      </c>
      <c r="M67" s="32"/>
      <c r="N67" s="32"/>
      <c r="O67" s="63">
        <f>I69</f>
        <v>0</v>
      </c>
      <c r="P67" s="9" t="s">
        <v>91</v>
      </c>
      <c r="Q67" s="226">
        <f>IF('TC 66-204 page 4'!U$65&gt;0,'TC 66-204 page 4'!U$65,0)</f>
        <v>0</v>
      </c>
      <c r="R67" s="63">
        <f t="shared" si="0"/>
        <v>0</v>
      </c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</row>
    <row r="68" spans="1:52" ht="15.75" thickTop="1" x14ac:dyDescent="0.2">
      <c r="A68" s="186"/>
      <c r="B68" s="186"/>
      <c r="C68" s="186"/>
      <c r="D68" s="186"/>
      <c r="E68" s="186"/>
      <c r="F68" s="186"/>
      <c r="G68" s="186"/>
      <c r="H68" s="235"/>
      <c r="I68" s="186"/>
      <c r="J68" s="186"/>
      <c r="L68" s="32" t="s">
        <v>369</v>
      </c>
      <c r="M68" s="32"/>
      <c r="N68" s="18"/>
      <c r="O68" s="63">
        <f>I89</f>
        <v>0</v>
      </c>
      <c r="P68" s="9" t="s">
        <v>91</v>
      </c>
      <c r="Q68" s="226">
        <f>IF('TC 66-204 page 4'!U$67&gt;0,'TC 66-204 page 4'!U$67,0)</f>
        <v>0</v>
      </c>
      <c r="R68" s="63">
        <f t="shared" si="0"/>
        <v>0</v>
      </c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</row>
    <row r="69" spans="1:52" ht="15.75" x14ac:dyDescent="0.25">
      <c r="A69" s="186"/>
      <c r="B69" s="186"/>
      <c r="C69" s="186"/>
      <c r="D69" s="186"/>
      <c r="E69" s="186"/>
      <c r="F69" s="186"/>
      <c r="G69" s="186"/>
      <c r="H69" s="237" t="s">
        <v>14</v>
      </c>
      <c r="I69" s="201">
        <f>IF(I58=0,0,I58+I61+I64+I67)</f>
        <v>0</v>
      </c>
      <c r="J69" s="186" t="s">
        <v>91</v>
      </c>
      <c r="L69" s="32" t="s">
        <v>364</v>
      </c>
      <c r="M69" s="32"/>
      <c r="N69" s="18"/>
      <c r="O69" s="63">
        <f>I99</f>
        <v>0</v>
      </c>
      <c r="P69" s="9" t="s">
        <v>121</v>
      </c>
      <c r="Q69" s="226">
        <f>IF('TC 66-204 page 4'!U$69&gt;0,'TC 66-204 page 4'!U$69,0)</f>
        <v>0</v>
      </c>
      <c r="R69" s="63">
        <f t="shared" si="0"/>
        <v>0</v>
      </c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</row>
    <row r="70" spans="1:52" ht="15" x14ac:dyDescent="0.2">
      <c r="A70" s="186"/>
      <c r="B70" s="186"/>
      <c r="C70" s="186"/>
      <c r="D70" s="186"/>
      <c r="E70" s="186"/>
      <c r="F70" s="186"/>
      <c r="G70" s="186"/>
      <c r="H70" s="186"/>
      <c r="I70" s="186"/>
      <c r="J70" s="186"/>
      <c r="L70" s="32" t="s">
        <v>365</v>
      </c>
      <c r="M70" s="32"/>
      <c r="N70" s="18"/>
      <c r="O70" s="63">
        <f>I134</f>
        <v>0</v>
      </c>
      <c r="P70" s="9" t="s">
        <v>110</v>
      </c>
      <c r="Q70" s="226">
        <f>IF('TC 66-204 page 4'!U71&gt;0,1,0)</f>
        <v>0</v>
      </c>
      <c r="R70" s="63">
        <f t="shared" si="0"/>
        <v>0</v>
      </c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</row>
    <row r="71" spans="1:52" ht="15.75" x14ac:dyDescent="0.25">
      <c r="A71" s="186"/>
      <c r="B71" s="186"/>
      <c r="C71" s="186"/>
      <c r="D71" s="186"/>
      <c r="E71" s="186"/>
      <c r="F71" s="186"/>
      <c r="G71" s="186"/>
      <c r="H71" s="202"/>
      <c r="I71" s="203"/>
      <c r="J71" s="186"/>
      <c r="L71" s="32" t="s">
        <v>370</v>
      </c>
      <c r="M71" s="32"/>
      <c r="N71" s="32"/>
      <c r="O71" s="63">
        <f>I145</f>
        <v>0</v>
      </c>
      <c r="P71" s="9" t="s">
        <v>202</v>
      </c>
      <c r="Q71" s="226">
        <f>IF('TC 66-204 page 4'!U$73&gt;0,'TC 66-204 page 4'!U$73,0)</f>
        <v>0</v>
      </c>
      <c r="R71" s="63">
        <f t="shared" si="0"/>
        <v>0</v>
      </c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</row>
    <row r="72" spans="1:52" ht="15.75" x14ac:dyDescent="0.25">
      <c r="A72" s="830" t="s">
        <v>568</v>
      </c>
      <c r="B72" s="831"/>
      <c r="C72" s="831"/>
      <c r="D72" s="831"/>
      <c r="E72" s="831"/>
      <c r="F72" s="831"/>
      <c r="G72" s="831"/>
      <c r="H72" s="831"/>
      <c r="I72" s="832"/>
      <c r="J72" s="186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</row>
    <row r="73" spans="1:52" ht="15" x14ac:dyDescent="0.2">
      <c r="A73" s="186"/>
      <c r="B73" s="186"/>
      <c r="C73" s="186"/>
      <c r="D73" s="186"/>
      <c r="E73" s="186"/>
      <c r="F73" s="186"/>
      <c r="G73" s="186"/>
      <c r="H73" s="186"/>
      <c r="I73" s="186"/>
      <c r="J73" s="186"/>
      <c r="Q73" s="9" t="s">
        <v>116</v>
      </c>
      <c r="R73" s="63">
        <f>SUM(R65:R71)</f>
        <v>0</v>
      </c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</row>
    <row r="74" spans="1:52" ht="15" x14ac:dyDescent="0.2">
      <c r="A74" s="186" t="s">
        <v>578</v>
      </c>
      <c r="B74" s="159"/>
      <c r="C74" s="186"/>
      <c r="D74" s="186"/>
      <c r="E74" s="235" t="s">
        <v>67</v>
      </c>
      <c r="F74" s="186"/>
      <c r="G74" s="186"/>
      <c r="H74" s="186"/>
      <c r="I74" s="186"/>
      <c r="J74" s="186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</row>
    <row r="75" spans="1:52" ht="15" x14ac:dyDescent="0.2">
      <c r="A75" s="186"/>
      <c r="B75" s="186" t="s">
        <v>2</v>
      </c>
      <c r="C75" s="186"/>
      <c r="D75" s="186"/>
      <c r="E75" s="235">
        <v>8</v>
      </c>
      <c r="F75" s="186"/>
      <c r="G75" s="186"/>
      <c r="H75" s="236" t="s">
        <v>84</v>
      </c>
      <c r="I75" s="240">
        <f>E75*'Rate Classifications'!F32</f>
        <v>0</v>
      </c>
      <c r="J75" s="186"/>
      <c r="P75" s="442" t="s">
        <v>120</v>
      </c>
      <c r="Q75" s="205"/>
      <c r="R75" s="163">
        <f>Drilling!U115+Testing!V56+R73+'Additional Items'!V34</f>
        <v>0</v>
      </c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</row>
    <row r="76" spans="1:52" ht="15" x14ac:dyDescent="0.2">
      <c r="A76" s="186"/>
      <c r="B76" s="186"/>
      <c r="C76" s="186"/>
      <c r="D76" s="186"/>
      <c r="E76" s="235"/>
      <c r="F76" s="186"/>
      <c r="G76" s="186"/>
      <c r="H76" s="235"/>
      <c r="I76" s="239"/>
      <c r="J76" s="186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</row>
    <row r="77" spans="1:52" ht="15" x14ac:dyDescent="0.2">
      <c r="A77" s="186" t="s">
        <v>577</v>
      </c>
      <c r="B77" s="159"/>
      <c r="C77" s="186"/>
      <c r="D77" s="186"/>
      <c r="E77" s="235"/>
      <c r="F77" s="186"/>
      <c r="G77" s="186"/>
      <c r="H77" s="235"/>
      <c r="I77" s="239"/>
      <c r="J77" s="186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</row>
    <row r="78" spans="1:52" ht="15" x14ac:dyDescent="0.2">
      <c r="A78" s="186"/>
      <c r="B78" s="186" t="s">
        <v>2</v>
      </c>
      <c r="C78" s="186"/>
      <c r="D78" s="186"/>
      <c r="E78" s="235">
        <v>8</v>
      </c>
      <c r="F78" s="186"/>
      <c r="G78" s="186"/>
      <c r="H78" s="236" t="s">
        <v>84</v>
      </c>
      <c r="I78" s="240">
        <f>E78*'Rate Classifications'!H32</f>
        <v>0</v>
      </c>
      <c r="J78" s="186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</row>
    <row r="79" spans="1:52" ht="15" x14ac:dyDescent="0.2">
      <c r="A79" s="186"/>
      <c r="B79" s="186"/>
      <c r="C79" s="186"/>
      <c r="D79" s="186"/>
      <c r="E79" s="235"/>
      <c r="F79" s="186"/>
      <c r="G79" s="186"/>
      <c r="H79" s="235"/>
      <c r="I79" s="239"/>
      <c r="J79" s="186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</row>
    <row r="80" spans="1:52" ht="15.75" thickBot="1" x14ac:dyDescent="0.25">
      <c r="A80" s="186" t="s">
        <v>576</v>
      </c>
      <c r="B80" s="159"/>
      <c r="C80" s="186"/>
      <c r="D80" s="186"/>
      <c r="E80" s="235" t="s">
        <v>90</v>
      </c>
      <c r="F80" s="186"/>
      <c r="G80" s="186"/>
      <c r="H80" s="235"/>
      <c r="I80" s="239"/>
      <c r="J80" s="186"/>
      <c r="N80" s="165" t="s">
        <v>164</v>
      </c>
      <c r="O80" s="828"/>
      <c r="P80" s="828"/>
      <c r="Q80" s="828"/>
      <c r="R80" s="828"/>
      <c r="S80" s="8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</row>
    <row r="81" spans="1:52" ht="15" x14ac:dyDescent="0.2">
      <c r="A81" s="186"/>
      <c r="B81" s="186" t="s">
        <v>143</v>
      </c>
      <c r="C81" s="186"/>
      <c r="D81" s="186"/>
      <c r="E81" s="486">
        <v>0</v>
      </c>
      <c r="F81" s="186"/>
      <c r="G81" s="186"/>
      <c r="H81" s="236" t="s">
        <v>84</v>
      </c>
      <c r="I81" s="240">
        <f>E81*'Rate Classifications'!F37</f>
        <v>0</v>
      </c>
      <c r="J81" s="186"/>
      <c r="N81" s="13"/>
      <c r="O81" s="13"/>
      <c r="P81" s="13"/>
      <c r="Q81" s="13"/>
      <c r="R81" s="13"/>
      <c r="S81" s="13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</row>
    <row r="82" spans="1:52" ht="15.75" thickBot="1" x14ac:dyDescent="0.25">
      <c r="A82" s="186"/>
      <c r="B82" s="186"/>
      <c r="C82" s="186"/>
      <c r="D82" s="186"/>
      <c r="E82" s="235"/>
      <c r="F82" s="186"/>
      <c r="G82" s="186"/>
      <c r="H82" s="235"/>
      <c r="I82" s="239"/>
      <c r="J82" s="186"/>
      <c r="N82" s="165" t="s">
        <v>165</v>
      </c>
      <c r="O82" s="828"/>
      <c r="P82" s="828"/>
      <c r="Q82" s="828"/>
      <c r="R82" s="828"/>
      <c r="S82" s="8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</row>
    <row r="83" spans="1:52" ht="15.75" thickBot="1" x14ac:dyDescent="0.25">
      <c r="A83" s="186" t="s">
        <v>575</v>
      </c>
      <c r="B83" s="159"/>
      <c r="C83" s="186"/>
      <c r="D83" s="186"/>
      <c r="E83" s="235" t="s">
        <v>67</v>
      </c>
      <c r="F83" s="186"/>
      <c r="G83" s="186"/>
      <c r="H83" s="235"/>
      <c r="I83" s="239"/>
      <c r="J83" s="186"/>
      <c r="N83" s="164" t="s">
        <v>166</v>
      </c>
      <c r="O83" s="829"/>
      <c r="P83" s="829"/>
      <c r="Q83" s="829"/>
      <c r="R83" s="829"/>
      <c r="S83" s="829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</row>
    <row r="84" spans="1:52" ht="15" x14ac:dyDescent="0.2">
      <c r="A84" s="186"/>
      <c r="B84" s="186" t="s">
        <v>573</v>
      </c>
      <c r="C84" s="186"/>
      <c r="D84" s="186"/>
      <c r="E84" s="235">
        <v>2</v>
      </c>
      <c r="F84" s="186"/>
      <c r="G84" s="186"/>
      <c r="H84" s="236" t="s">
        <v>84</v>
      </c>
      <c r="I84" s="240">
        <f>E84*'Rate Classifications'!R32</f>
        <v>0</v>
      </c>
      <c r="J84" s="186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</row>
    <row r="85" spans="1:52" ht="15" x14ac:dyDescent="0.2">
      <c r="A85" s="186"/>
      <c r="B85" s="186"/>
      <c r="C85" s="186"/>
      <c r="D85" s="186"/>
      <c r="E85" s="235"/>
      <c r="F85" s="186"/>
      <c r="G85" s="186"/>
      <c r="H85" s="235"/>
      <c r="I85" s="239"/>
      <c r="J85" s="186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</row>
    <row r="86" spans="1:52" ht="15" x14ac:dyDescent="0.2">
      <c r="A86" s="186" t="s">
        <v>572</v>
      </c>
      <c r="B86" s="159"/>
      <c r="C86" s="186"/>
      <c r="D86" s="186"/>
      <c r="E86" s="235" t="s">
        <v>67</v>
      </c>
      <c r="F86" s="186"/>
      <c r="G86" s="186"/>
      <c r="H86" s="235"/>
      <c r="I86" s="239"/>
      <c r="J86" s="186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</row>
    <row r="87" spans="1:52" ht="15.75" thickBot="1" x14ac:dyDescent="0.25">
      <c r="A87" s="186"/>
      <c r="B87" s="186" t="s">
        <v>2</v>
      </c>
      <c r="C87" s="186"/>
      <c r="D87" s="186"/>
      <c r="E87" s="235">
        <v>2</v>
      </c>
      <c r="F87" s="186"/>
      <c r="G87" s="186"/>
      <c r="H87" s="236" t="s">
        <v>84</v>
      </c>
      <c r="I87" s="402">
        <f>E87*'Rate Classifications'!T32</f>
        <v>0</v>
      </c>
      <c r="J87" s="186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</row>
    <row r="88" spans="1:52" ht="16.5" thickTop="1" thickBot="1" x14ac:dyDescent="0.25">
      <c r="A88" s="186"/>
      <c r="B88" s="186"/>
      <c r="C88" s="186"/>
      <c r="D88" s="186"/>
      <c r="E88" s="186"/>
      <c r="F88" s="186"/>
      <c r="G88" s="186"/>
      <c r="H88" s="235"/>
      <c r="I88" s="239"/>
      <c r="J88" s="186"/>
      <c r="N88" s="165" t="s">
        <v>200</v>
      </c>
      <c r="O88" s="165"/>
      <c r="P88" s="165"/>
      <c r="Q88" s="828"/>
      <c r="R88" s="828"/>
      <c r="S88" s="8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</row>
    <row r="89" spans="1:52" ht="15.75" x14ac:dyDescent="0.25">
      <c r="A89" s="186"/>
      <c r="B89" s="186"/>
      <c r="C89" s="186"/>
      <c r="D89" s="186"/>
      <c r="E89" s="186"/>
      <c r="F89" s="186"/>
      <c r="G89" s="186"/>
      <c r="H89" s="237" t="s">
        <v>14</v>
      </c>
      <c r="I89" s="241">
        <f>I75+I78+I81+I84+I87</f>
        <v>0</v>
      </c>
      <c r="J89" s="186" t="s">
        <v>91</v>
      </c>
      <c r="N89" s="13"/>
      <c r="O89" s="13"/>
      <c r="P89" s="13"/>
      <c r="Q89" s="13"/>
      <c r="R89" s="13"/>
      <c r="S89" s="13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</row>
    <row r="90" spans="1:52" ht="15.75" thickBot="1" x14ac:dyDescent="0.25">
      <c r="A90" s="186"/>
      <c r="B90" s="186"/>
      <c r="C90" s="186"/>
      <c r="D90" s="186"/>
      <c r="E90" s="186"/>
      <c r="F90" s="186"/>
      <c r="G90" s="186"/>
      <c r="H90" s="235"/>
      <c r="I90" s="239"/>
      <c r="J90" s="186"/>
      <c r="N90" s="165" t="s">
        <v>165</v>
      </c>
      <c r="O90" s="828"/>
      <c r="P90" s="828"/>
      <c r="Q90" s="828"/>
      <c r="R90" s="828"/>
      <c r="S90" s="8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</row>
    <row r="91" spans="1:52" ht="15.75" thickBot="1" x14ac:dyDescent="0.25">
      <c r="A91" s="186"/>
      <c r="B91" s="186"/>
      <c r="C91" s="186"/>
      <c r="D91" s="186"/>
      <c r="E91" s="186"/>
      <c r="F91" s="186"/>
      <c r="G91" s="186"/>
      <c r="H91" s="235"/>
      <c r="I91" s="239"/>
      <c r="J91" s="186"/>
      <c r="N91" s="164" t="s">
        <v>166</v>
      </c>
      <c r="O91" s="829"/>
      <c r="P91" s="829"/>
      <c r="Q91" s="829"/>
      <c r="R91" s="829"/>
      <c r="S91" s="829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</row>
    <row r="92" spans="1:52" ht="15" customHeight="1" x14ac:dyDescent="0.25">
      <c r="A92" s="830" t="s">
        <v>566</v>
      </c>
      <c r="B92" s="831"/>
      <c r="C92" s="831"/>
      <c r="D92" s="831"/>
      <c r="E92" s="831"/>
      <c r="F92" s="832"/>
      <c r="G92" s="186"/>
      <c r="H92" s="235"/>
      <c r="I92" s="239"/>
      <c r="J92" s="186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</row>
    <row r="93" spans="1:52" ht="15" x14ac:dyDescent="0.2">
      <c r="B93" s="186"/>
      <c r="C93" s="186"/>
      <c r="D93" s="186"/>
      <c r="E93" s="186"/>
      <c r="F93" s="186"/>
      <c r="G93" s="186"/>
      <c r="H93" s="235"/>
      <c r="I93" s="239"/>
      <c r="J93" s="186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</row>
    <row r="94" spans="1:52" ht="15" x14ac:dyDescent="0.2">
      <c r="A94" s="186" t="s">
        <v>574</v>
      </c>
      <c r="B94" s="159"/>
      <c r="C94" s="186"/>
      <c r="D94" s="186"/>
      <c r="E94" s="235" t="s">
        <v>76</v>
      </c>
      <c r="F94" s="235" t="s">
        <v>77</v>
      </c>
      <c r="G94" s="186"/>
      <c r="H94" s="235"/>
      <c r="I94" s="239"/>
      <c r="J94" s="186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</row>
    <row r="95" spans="1:52" ht="15" x14ac:dyDescent="0.2">
      <c r="A95" s="186"/>
      <c r="B95" s="186" t="s">
        <v>2</v>
      </c>
      <c r="C95" s="186"/>
      <c r="D95" s="186"/>
      <c r="E95" s="235">
        <v>7</v>
      </c>
      <c r="F95" s="235">
        <v>1</v>
      </c>
      <c r="G95" s="186"/>
      <c r="H95" s="236" t="s">
        <v>84</v>
      </c>
      <c r="I95" s="238">
        <f>F95*E95*'Rate Classifications'!R32</f>
        <v>0</v>
      </c>
      <c r="J95" s="186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</row>
    <row r="96" spans="1:52" ht="15" x14ac:dyDescent="0.2">
      <c r="A96" s="186"/>
      <c r="B96" s="186"/>
      <c r="C96" s="186"/>
      <c r="D96" s="186"/>
      <c r="E96" s="235"/>
      <c r="F96" s="235"/>
      <c r="G96" s="186"/>
      <c r="H96" s="235"/>
      <c r="I96" s="242"/>
      <c r="J96" s="186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</row>
    <row r="97" spans="1:52" ht="15" x14ac:dyDescent="0.2">
      <c r="A97" s="186" t="s">
        <v>577</v>
      </c>
      <c r="B97" s="159"/>
      <c r="C97" s="186"/>
      <c r="D97" s="186"/>
      <c r="E97" s="235" t="s">
        <v>76</v>
      </c>
      <c r="F97" s="235" t="s">
        <v>77</v>
      </c>
      <c r="G97" s="186"/>
      <c r="H97" s="235"/>
      <c r="I97" s="242"/>
      <c r="J97" s="186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</row>
    <row r="98" spans="1:52" ht="15" x14ac:dyDescent="0.2">
      <c r="A98" s="186"/>
      <c r="B98" s="186" t="s">
        <v>2</v>
      </c>
      <c r="C98" s="186"/>
      <c r="D98" s="186"/>
      <c r="E98" s="235">
        <v>1</v>
      </c>
      <c r="F98" s="235">
        <v>1</v>
      </c>
      <c r="G98" s="186"/>
      <c r="H98" s="236" t="s">
        <v>84</v>
      </c>
      <c r="I98" s="238">
        <f>'Rate Classifications'!H32*E98*F98</f>
        <v>0</v>
      </c>
      <c r="J98" s="186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</row>
    <row r="99" spans="1:52" ht="15.75" x14ac:dyDescent="0.25">
      <c r="A99" s="186"/>
      <c r="B99" s="186"/>
      <c r="C99" s="186"/>
      <c r="D99" s="186"/>
      <c r="E99" s="186"/>
      <c r="F99" s="186"/>
      <c r="G99" s="186"/>
      <c r="H99" s="237" t="s">
        <v>14</v>
      </c>
      <c r="I99" s="241">
        <f>I95+I98</f>
        <v>0</v>
      </c>
      <c r="J99" s="186" t="s">
        <v>159</v>
      </c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</row>
    <row r="100" spans="1:52" ht="15" x14ac:dyDescent="0.2">
      <c r="A100" s="186"/>
      <c r="B100" s="186"/>
      <c r="C100" s="186"/>
      <c r="D100" s="186"/>
      <c r="E100" s="186"/>
      <c r="F100" s="186"/>
      <c r="G100" s="186"/>
      <c r="H100" s="186"/>
      <c r="I100" s="239"/>
      <c r="J100" s="186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</row>
    <row r="101" spans="1:52" ht="15" x14ac:dyDescent="0.2">
      <c r="A101" s="186"/>
      <c r="B101" s="186"/>
      <c r="C101" s="186"/>
      <c r="D101" s="186"/>
      <c r="E101" s="186"/>
      <c r="F101" s="186"/>
      <c r="G101" s="186"/>
      <c r="H101" s="186"/>
      <c r="I101" s="186"/>
      <c r="J101" s="186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</row>
    <row r="102" spans="1:52" ht="15.75" x14ac:dyDescent="0.25">
      <c r="A102" s="830" t="s">
        <v>582</v>
      </c>
      <c r="B102" s="831"/>
      <c r="C102" s="831"/>
      <c r="D102" s="831"/>
      <c r="E102" s="831"/>
      <c r="F102" s="832"/>
      <c r="G102" s="186"/>
      <c r="H102" s="186"/>
      <c r="I102" s="186"/>
      <c r="J102" s="186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</row>
    <row r="103" spans="1:52" ht="15" x14ac:dyDescent="0.2">
      <c r="A103" s="186"/>
      <c r="B103" s="186"/>
      <c r="C103" s="186"/>
      <c r="D103" s="186"/>
      <c r="E103" s="186"/>
      <c r="F103" s="186"/>
      <c r="G103" s="186"/>
      <c r="H103" s="235" t="s">
        <v>67</v>
      </c>
      <c r="I103" s="186"/>
      <c r="J103" s="186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</row>
    <row r="104" spans="1:52" ht="15" x14ac:dyDescent="0.2">
      <c r="A104" s="186" t="s">
        <v>571</v>
      </c>
      <c r="C104" s="186"/>
      <c r="D104" s="186"/>
      <c r="E104" s="186"/>
      <c r="F104" s="186"/>
      <c r="G104" s="186"/>
      <c r="H104" s="403"/>
      <c r="I104" s="186"/>
      <c r="J104" s="186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</row>
    <row r="105" spans="1:52" ht="15" x14ac:dyDescent="0.2">
      <c r="A105" s="186"/>
      <c r="B105" s="186" t="s">
        <v>2</v>
      </c>
      <c r="C105" s="186"/>
      <c r="D105" s="186" t="s">
        <v>95</v>
      </c>
      <c r="E105" s="186"/>
      <c r="F105" s="186"/>
      <c r="G105" s="186"/>
      <c r="H105" s="486"/>
      <c r="I105" s="186"/>
      <c r="J105" s="186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</row>
    <row r="106" spans="1:52" ht="15" x14ac:dyDescent="0.2">
      <c r="A106" s="186"/>
      <c r="B106" s="186"/>
      <c r="C106" s="186"/>
      <c r="D106" s="186" t="s">
        <v>96</v>
      </c>
      <c r="E106" s="186"/>
      <c r="F106" s="186"/>
      <c r="G106" s="186"/>
      <c r="H106" s="486">
        <v>100</v>
      </c>
      <c r="I106" s="186"/>
      <c r="J106" s="9" t="s">
        <v>632</v>
      </c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</row>
    <row r="107" spans="1:52" ht="15" x14ac:dyDescent="0.2">
      <c r="A107" s="186"/>
      <c r="B107" s="186"/>
      <c r="C107" s="186"/>
      <c r="D107" s="186"/>
      <c r="E107" s="186" t="s">
        <v>201</v>
      </c>
      <c r="F107" s="186"/>
      <c r="G107" s="186"/>
      <c r="H107" s="486"/>
      <c r="I107" s="186"/>
      <c r="J107" s="9" t="s">
        <v>633</v>
      </c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</row>
    <row r="108" spans="1:52" ht="15" x14ac:dyDescent="0.2">
      <c r="A108" s="186"/>
      <c r="B108" s="186"/>
      <c r="C108" s="186"/>
      <c r="D108" s="186" t="s">
        <v>97</v>
      </c>
      <c r="E108" s="186"/>
      <c r="F108" s="186"/>
      <c r="G108" s="186"/>
      <c r="H108" s="486">
        <v>8</v>
      </c>
      <c r="I108" s="186"/>
      <c r="J108" s="9" t="s">
        <v>634</v>
      </c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</row>
    <row r="109" spans="1:52" ht="15" x14ac:dyDescent="0.2">
      <c r="A109" s="186"/>
      <c r="B109" s="186"/>
      <c r="C109" s="186"/>
      <c r="D109" s="186"/>
      <c r="E109" s="186"/>
      <c r="F109" s="186"/>
      <c r="G109" s="186"/>
      <c r="H109" s="486"/>
      <c r="I109" s="186"/>
      <c r="J109" s="9" t="s">
        <v>635</v>
      </c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</row>
    <row r="110" spans="1:52" ht="15" x14ac:dyDescent="0.2">
      <c r="A110" s="186"/>
      <c r="B110" s="186" t="s">
        <v>583</v>
      </c>
      <c r="C110" s="186"/>
      <c r="D110" s="186" t="s">
        <v>135</v>
      </c>
      <c r="E110" s="186"/>
      <c r="F110" s="186"/>
      <c r="G110" s="186"/>
      <c r="H110" s="486"/>
      <c r="I110" s="186"/>
      <c r="J110" s="9" t="s">
        <v>636</v>
      </c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</row>
    <row r="111" spans="1:52" ht="15" x14ac:dyDescent="0.2">
      <c r="A111" s="186"/>
      <c r="B111" s="186"/>
      <c r="C111" s="186"/>
      <c r="D111" s="186"/>
      <c r="E111" s="186" t="s">
        <v>93</v>
      </c>
      <c r="F111" s="186"/>
      <c r="G111" s="186"/>
      <c r="H111" s="486"/>
      <c r="I111" s="186"/>
      <c r="J111" s="404" t="s">
        <v>637</v>
      </c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</row>
    <row r="112" spans="1:52" ht="15" x14ac:dyDescent="0.2">
      <c r="A112" s="186"/>
      <c r="B112" s="186"/>
      <c r="C112" s="186"/>
      <c r="D112" s="186" t="s">
        <v>98</v>
      </c>
      <c r="E112" s="186"/>
      <c r="F112" s="186"/>
      <c r="G112" s="186"/>
      <c r="H112" s="486"/>
      <c r="I112" s="186"/>
      <c r="J112" s="186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</row>
    <row r="113" spans="1:52" ht="15" x14ac:dyDescent="0.2">
      <c r="A113" s="186"/>
      <c r="B113" s="186"/>
      <c r="C113" s="186"/>
      <c r="D113" s="186"/>
      <c r="E113" s="186"/>
      <c r="F113" s="186"/>
      <c r="G113" s="186"/>
      <c r="H113" s="486"/>
      <c r="I113" s="186"/>
      <c r="J113" s="186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</row>
    <row r="114" spans="1:52" ht="15" x14ac:dyDescent="0.2">
      <c r="A114" s="186"/>
      <c r="B114" s="186" t="s">
        <v>584</v>
      </c>
      <c r="C114" s="186"/>
      <c r="D114" s="186" t="s">
        <v>94</v>
      </c>
      <c r="E114" s="186"/>
      <c r="F114" s="186"/>
      <c r="G114" s="186"/>
      <c r="H114" s="486">
        <v>8</v>
      </c>
      <c r="I114" s="186"/>
      <c r="J114" s="186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</row>
    <row r="115" spans="1:52" ht="15" x14ac:dyDescent="0.2">
      <c r="A115" s="186"/>
      <c r="B115" s="186"/>
      <c r="C115" s="186"/>
      <c r="D115" s="186" t="s">
        <v>196</v>
      </c>
      <c r="E115" s="186"/>
      <c r="F115" s="186"/>
      <c r="G115" s="186"/>
      <c r="H115" s="486">
        <v>140</v>
      </c>
      <c r="I115" s="186"/>
      <c r="J115" s="186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</row>
    <row r="116" spans="1:52" ht="15" x14ac:dyDescent="0.2">
      <c r="A116" s="186"/>
      <c r="B116" s="186"/>
      <c r="C116" s="186"/>
      <c r="D116" s="186"/>
      <c r="E116" s="186"/>
      <c r="F116" s="186"/>
      <c r="G116" s="186"/>
      <c r="H116" s="235"/>
      <c r="I116" s="186"/>
      <c r="J116" s="186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</row>
    <row r="117" spans="1:52" ht="15" x14ac:dyDescent="0.2">
      <c r="A117" s="186"/>
      <c r="B117" s="186"/>
      <c r="C117" s="186"/>
      <c r="D117" s="186"/>
      <c r="E117" s="186"/>
      <c r="F117" s="186"/>
      <c r="G117" s="186" t="s">
        <v>83</v>
      </c>
      <c r="H117" s="440">
        <f>SUM(H105:H115)</f>
        <v>256</v>
      </c>
      <c r="I117" s="186"/>
      <c r="J117" s="186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</row>
    <row r="118" spans="1:52" ht="15" x14ac:dyDescent="0.2">
      <c r="A118" s="186"/>
      <c r="B118" s="186"/>
      <c r="C118" s="186"/>
      <c r="D118" s="186"/>
      <c r="E118" s="186"/>
      <c r="F118" s="186"/>
      <c r="G118" s="186"/>
      <c r="H118" s="235"/>
      <c r="I118" s="186"/>
      <c r="J118" s="186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</row>
    <row r="119" spans="1:52" ht="15" x14ac:dyDescent="0.2">
      <c r="A119" s="186"/>
      <c r="B119" s="186"/>
      <c r="C119" s="186"/>
      <c r="D119" s="186"/>
      <c r="E119" s="186"/>
      <c r="F119" s="186"/>
      <c r="G119" s="186"/>
      <c r="H119" s="236" t="s">
        <v>84</v>
      </c>
      <c r="I119" s="199">
        <f>'Rate Classifications'!H32*H117</f>
        <v>0</v>
      </c>
      <c r="J119" s="186"/>
      <c r="K119" s="159" t="s">
        <v>696</v>
      </c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</row>
    <row r="120" spans="1:52" ht="15" x14ac:dyDescent="0.2">
      <c r="A120" s="186"/>
      <c r="B120" s="186"/>
      <c r="C120" s="186"/>
      <c r="D120" s="186"/>
      <c r="E120" s="186"/>
      <c r="F120" s="186"/>
      <c r="G120" s="186"/>
      <c r="H120" s="236"/>
      <c r="I120" s="199"/>
      <c r="J120" s="186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</row>
    <row r="121" spans="1:52" ht="15" x14ac:dyDescent="0.2">
      <c r="A121" s="186"/>
      <c r="B121" s="186"/>
      <c r="C121" s="186"/>
      <c r="D121" s="186"/>
      <c r="E121" s="186"/>
      <c r="F121" s="186"/>
      <c r="G121" s="186"/>
      <c r="H121" s="235" t="s">
        <v>67</v>
      </c>
      <c r="I121" s="186"/>
      <c r="J121" s="186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</row>
    <row r="122" spans="1:52" ht="15" x14ac:dyDescent="0.2">
      <c r="A122" s="186" t="s">
        <v>586</v>
      </c>
      <c r="C122" s="186"/>
      <c r="D122" s="186" t="s">
        <v>99</v>
      </c>
      <c r="E122" s="186"/>
      <c r="F122" s="186"/>
      <c r="G122" s="186"/>
      <c r="H122" s="486"/>
      <c r="I122" s="186"/>
      <c r="J122" s="186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</row>
    <row r="123" spans="1:52" ht="15" x14ac:dyDescent="0.2">
      <c r="A123" s="186"/>
      <c r="B123" s="186" t="s">
        <v>2</v>
      </c>
      <c r="C123" s="186"/>
      <c r="D123" s="186"/>
      <c r="E123" s="186" t="s">
        <v>100</v>
      </c>
      <c r="F123" s="186"/>
      <c r="G123" s="186"/>
      <c r="H123" s="486"/>
      <c r="I123" s="186"/>
      <c r="J123" s="186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</row>
    <row r="124" spans="1:52" ht="15" x14ac:dyDescent="0.2">
      <c r="A124" s="186"/>
      <c r="B124" s="186"/>
      <c r="C124" s="186"/>
      <c r="D124" s="186" t="s">
        <v>101</v>
      </c>
      <c r="E124" s="186"/>
      <c r="F124" s="186"/>
      <c r="G124" s="186"/>
      <c r="H124" s="486"/>
      <c r="I124" s="186"/>
      <c r="J124" s="186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</row>
    <row r="125" spans="1:52" ht="15" x14ac:dyDescent="0.2">
      <c r="A125" s="186"/>
      <c r="B125" s="186"/>
      <c r="C125" s="186"/>
      <c r="D125" s="186" t="s">
        <v>102</v>
      </c>
      <c r="E125" s="186"/>
      <c r="F125" s="186"/>
      <c r="G125" s="186"/>
      <c r="H125" s="486"/>
      <c r="I125" s="186"/>
      <c r="J125" s="186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</row>
    <row r="126" spans="1:52" ht="15" x14ac:dyDescent="0.2">
      <c r="A126" s="186"/>
      <c r="B126" s="186"/>
      <c r="C126" s="186"/>
      <c r="D126" s="186"/>
      <c r="E126" s="186"/>
      <c r="F126" s="186"/>
      <c r="G126" s="186" t="s">
        <v>83</v>
      </c>
      <c r="H126" s="235">
        <f>H122+H124+H125</f>
        <v>0</v>
      </c>
      <c r="I126" s="186"/>
      <c r="J126" s="186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</row>
    <row r="127" spans="1:52" ht="15" x14ac:dyDescent="0.2">
      <c r="A127" s="186"/>
      <c r="B127" s="186"/>
      <c r="C127" s="186"/>
      <c r="D127" s="186"/>
      <c r="E127" s="186"/>
      <c r="F127" s="186"/>
      <c r="G127" s="186"/>
      <c r="H127" s="235"/>
      <c r="I127" s="186"/>
      <c r="J127" s="186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</row>
    <row r="128" spans="1:52" ht="15" x14ac:dyDescent="0.2">
      <c r="A128" s="186"/>
      <c r="B128" s="186"/>
      <c r="C128" s="186"/>
      <c r="D128" s="186"/>
      <c r="E128" s="186"/>
      <c r="F128" s="186"/>
      <c r="G128" s="186"/>
      <c r="H128" s="236" t="s">
        <v>84</v>
      </c>
      <c r="I128" s="200">
        <f>H126*'Rate Classifications'!N32</f>
        <v>0</v>
      </c>
      <c r="J128" s="186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</row>
    <row r="129" spans="1:52" ht="15" x14ac:dyDescent="0.2">
      <c r="A129" s="186"/>
      <c r="B129" s="186"/>
      <c r="C129" s="186"/>
      <c r="D129" s="186"/>
      <c r="E129" s="186"/>
      <c r="F129" s="186"/>
      <c r="G129" s="186"/>
      <c r="H129" s="235"/>
      <c r="I129" s="186"/>
      <c r="J129" s="186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</row>
    <row r="130" spans="1:52" ht="15" x14ac:dyDescent="0.2">
      <c r="A130" s="186" t="s">
        <v>587</v>
      </c>
      <c r="C130" s="186"/>
      <c r="D130" s="186"/>
      <c r="E130" s="186"/>
      <c r="F130" s="186"/>
      <c r="G130" s="186"/>
      <c r="H130" s="235"/>
      <c r="I130" s="186"/>
      <c r="J130" s="186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</row>
    <row r="131" spans="1:52" ht="15" x14ac:dyDescent="0.2">
      <c r="A131" s="186"/>
      <c r="B131" s="186" t="s">
        <v>2</v>
      </c>
      <c r="C131" s="186"/>
      <c r="D131" s="186" t="s">
        <v>103</v>
      </c>
      <c r="E131" s="186"/>
      <c r="F131" s="186"/>
      <c r="G131" s="186" t="s">
        <v>83</v>
      </c>
      <c r="H131" s="235">
        <f>(H117+H126)*0.2</f>
        <v>51.2</v>
      </c>
      <c r="I131" s="186"/>
      <c r="J131" s="186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</row>
    <row r="132" spans="1:52" ht="15" x14ac:dyDescent="0.2">
      <c r="A132" s="186"/>
      <c r="B132" s="186"/>
      <c r="C132" s="186"/>
      <c r="D132" s="186"/>
      <c r="E132" s="186"/>
      <c r="F132" s="186"/>
      <c r="G132" s="186"/>
      <c r="H132" s="235"/>
      <c r="I132" s="186"/>
      <c r="J132" s="186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</row>
    <row r="133" spans="1:52" ht="15" x14ac:dyDescent="0.2">
      <c r="A133" s="186"/>
      <c r="B133" s="186"/>
      <c r="C133" s="186"/>
      <c r="D133" s="186"/>
      <c r="E133" s="186"/>
      <c r="F133" s="186"/>
      <c r="G133" s="186"/>
      <c r="H133" s="236" t="s">
        <v>84</v>
      </c>
      <c r="I133" s="200">
        <f>H131*'Rate Classifications'!F32</f>
        <v>0</v>
      </c>
      <c r="J133" s="186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</row>
    <row r="134" spans="1:52" ht="15.75" x14ac:dyDescent="0.25">
      <c r="A134" s="186"/>
      <c r="B134" s="186"/>
      <c r="C134" s="186"/>
      <c r="D134" s="186"/>
      <c r="E134" s="186"/>
      <c r="F134" s="186"/>
      <c r="G134" s="186"/>
      <c r="H134" s="237" t="s">
        <v>14</v>
      </c>
      <c r="I134" s="201">
        <f>I119+I128+I133</f>
        <v>0</v>
      </c>
      <c r="J134" s="186" t="s">
        <v>110</v>
      </c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</row>
    <row r="135" spans="1:52" ht="15" x14ac:dyDescent="0.2">
      <c r="A135" s="186"/>
      <c r="B135" s="186"/>
      <c r="C135" s="186"/>
      <c r="D135" s="186"/>
      <c r="E135" s="186"/>
      <c r="F135" s="186"/>
      <c r="G135" s="186"/>
      <c r="H135" s="186"/>
      <c r="I135" s="186"/>
      <c r="J135" s="186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</row>
    <row r="136" spans="1:52" ht="15" x14ac:dyDescent="0.2">
      <c r="A136" s="186"/>
      <c r="B136" s="186"/>
      <c r="C136" s="186"/>
      <c r="D136" s="186"/>
      <c r="E136" s="186"/>
      <c r="F136" s="186"/>
      <c r="G136" s="186"/>
      <c r="H136" s="186"/>
      <c r="I136" s="186"/>
      <c r="J136" s="186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</row>
    <row r="137" spans="1:52" ht="15.75" x14ac:dyDescent="0.25">
      <c r="A137" s="833" t="s">
        <v>585</v>
      </c>
      <c r="B137" s="834"/>
      <c r="C137" s="834"/>
      <c r="D137" s="834"/>
      <c r="E137" s="834"/>
      <c r="F137" s="834"/>
      <c r="G137" s="834"/>
      <c r="H137" s="834"/>
      <c r="I137" s="835"/>
      <c r="J137" s="186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</row>
    <row r="138" spans="1:52" ht="15" x14ac:dyDescent="0.2">
      <c r="A138" s="186"/>
      <c r="B138" s="186"/>
      <c r="C138" s="186"/>
      <c r="D138" s="186"/>
      <c r="E138" s="186"/>
      <c r="F138" s="186"/>
      <c r="G138" s="186"/>
      <c r="H138" s="186"/>
      <c r="I138" s="186"/>
      <c r="J138" s="186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</row>
    <row r="139" spans="1:52" ht="15" x14ac:dyDescent="0.2">
      <c r="A139" s="186" t="s">
        <v>571</v>
      </c>
      <c r="B139" s="159"/>
      <c r="C139" s="186"/>
      <c r="D139" s="186"/>
      <c r="E139" s="235" t="s">
        <v>67</v>
      </c>
      <c r="F139" s="186"/>
      <c r="G139" s="186"/>
      <c r="H139" s="186"/>
      <c r="I139" s="186"/>
      <c r="J139" s="186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</row>
    <row r="140" spans="1:52" ht="15" x14ac:dyDescent="0.2">
      <c r="A140" s="186"/>
      <c r="B140" s="186" t="s">
        <v>2</v>
      </c>
      <c r="C140" s="186"/>
      <c r="D140" s="186"/>
      <c r="E140" s="486">
        <v>24</v>
      </c>
      <c r="F140" s="186" t="s">
        <v>202</v>
      </c>
      <c r="G140" s="186"/>
      <c r="H140" s="236" t="s">
        <v>84</v>
      </c>
      <c r="I140" s="200">
        <f>E140*'Rate Classifications'!H32</f>
        <v>0</v>
      </c>
      <c r="J140" s="186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</row>
    <row r="141" spans="1:52" ht="15" x14ac:dyDescent="0.2">
      <c r="A141" s="186"/>
      <c r="B141" s="186"/>
      <c r="C141" s="186"/>
      <c r="D141" s="186"/>
      <c r="E141" s="235"/>
      <c r="F141" s="186"/>
      <c r="G141" s="186"/>
      <c r="H141" s="235"/>
      <c r="I141" s="186"/>
      <c r="J141" s="404" t="s">
        <v>653</v>
      </c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</row>
    <row r="142" spans="1:52" ht="15" x14ac:dyDescent="0.2">
      <c r="A142" s="186" t="s">
        <v>572</v>
      </c>
      <c r="B142" s="159"/>
      <c r="C142" s="186"/>
      <c r="D142" s="186"/>
      <c r="E142" s="235" t="s">
        <v>67</v>
      </c>
      <c r="F142" s="186"/>
      <c r="G142" s="186"/>
      <c r="H142" s="235"/>
      <c r="I142" s="186"/>
      <c r="J142" s="404" t="s">
        <v>654</v>
      </c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</row>
    <row r="143" spans="1:52" ht="15" x14ac:dyDescent="0.2">
      <c r="A143" s="186"/>
      <c r="B143" s="186" t="s">
        <v>2</v>
      </c>
      <c r="C143" s="186"/>
      <c r="D143" s="186"/>
      <c r="E143" s="486">
        <v>6</v>
      </c>
      <c r="F143" s="186" t="s">
        <v>202</v>
      </c>
      <c r="G143" s="186"/>
      <c r="H143" s="236" t="s">
        <v>84</v>
      </c>
      <c r="I143" s="200">
        <f>E143*'Rate Classifications'!T32</f>
        <v>0</v>
      </c>
      <c r="J143" s="186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</row>
    <row r="144" spans="1:52" ht="15" x14ac:dyDescent="0.2">
      <c r="A144" s="186"/>
      <c r="B144" s="186"/>
      <c r="C144" s="186"/>
      <c r="D144" s="186"/>
      <c r="E144" s="235"/>
      <c r="F144" s="186"/>
      <c r="G144" s="186"/>
      <c r="H144" s="235"/>
      <c r="I144" s="186"/>
      <c r="J144" s="186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</row>
    <row r="145" spans="1:44" ht="15.75" x14ac:dyDescent="0.25">
      <c r="A145" s="186"/>
      <c r="B145" s="186"/>
      <c r="C145" s="186"/>
      <c r="D145" s="186"/>
      <c r="E145" s="235"/>
      <c r="F145" s="186"/>
      <c r="G145" s="186"/>
      <c r="H145" s="237" t="s">
        <v>14</v>
      </c>
      <c r="I145" s="201">
        <f>I140+I143</f>
        <v>0</v>
      </c>
      <c r="J145" s="186" t="s">
        <v>202</v>
      </c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</row>
    <row r="146" spans="1:44" ht="15" x14ac:dyDescent="0.2">
      <c r="A146" s="186"/>
      <c r="B146" s="186"/>
      <c r="C146" s="186"/>
      <c r="D146" s="186"/>
      <c r="E146" s="186"/>
      <c r="F146" s="186"/>
      <c r="G146" s="186"/>
      <c r="H146" s="235"/>
      <c r="I146" s="186"/>
      <c r="J146" s="186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</row>
    <row r="147" spans="1:44" ht="15" x14ac:dyDescent="0.2">
      <c r="A147" s="186"/>
      <c r="B147" s="186"/>
      <c r="C147" s="186"/>
      <c r="D147" s="186"/>
      <c r="E147" s="186"/>
      <c r="F147" s="186"/>
      <c r="G147" s="186"/>
      <c r="H147" s="235"/>
      <c r="I147" s="186"/>
      <c r="J147" s="186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</row>
    <row r="148" spans="1:44" ht="15" x14ac:dyDescent="0.2">
      <c r="A148" s="186"/>
      <c r="B148" s="186"/>
      <c r="C148" s="186"/>
      <c r="D148" s="186"/>
      <c r="E148" s="186"/>
      <c r="F148" s="186"/>
      <c r="G148" s="186"/>
      <c r="H148" s="186"/>
      <c r="I148" s="186"/>
      <c r="J148" s="186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</row>
    <row r="149" spans="1:44" ht="15" x14ac:dyDescent="0.2">
      <c r="A149" s="186"/>
      <c r="B149" s="186"/>
      <c r="C149" s="186"/>
      <c r="D149" s="186"/>
      <c r="E149" s="186"/>
      <c r="F149" s="186"/>
      <c r="G149" s="186"/>
      <c r="H149" s="186"/>
      <c r="I149" s="186"/>
      <c r="J149" s="186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</row>
    <row r="150" spans="1:44" ht="15" x14ac:dyDescent="0.2">
      <c r="A150" s="186"/>
      <c r="B150" s="186"/>
      <c r="C150" s="186"/>
      <c r="D150" s="186"/>
      <c r="E150" s="186"/>
      <c r="F150" s="186"/>
      <c r="G150" s="186"/>
      <c r="H150" s="186"/>
      <c r="I150" s="186"/>
      <c r="J150" s="186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</row>
    <row r="151" spans="1:44" s="28" customFormat="1" ht="15" x14ac:dyDescent="0.2">
      <c r="A151" s="522"/>
      <c r="B151" s="522"/>
      <c r="C151" s="522"/>
      <c r="D151" s="522"/>
      <c r="E151" s="522"/>
      <c r="F151" s="522"/>
      <c r="G151" s="522"/>
      <c r="H151" s="522"/>
      <c r="I151" s="522"/>
      <c r="J151" s="522"/>
    </row>
    <row r="152" spans="1:44" s="28" customFormat="1" ht="15" x14ac:dyDescent="0.2">
      <c r="A152" s="522"/>
      <c r="B152" s="522"/>
      <c r="C152" s="522"/>
      <c r="D152" s="522"/>
      <c r="E152" s="522"/>
      <c r="F152" s="522"/>
      <c r="G152" s="522"/>
      <c r="H152" s="522"/>
      <c r="I152" s="522"/>
      <c r="J152" s="522"/>
    </row>
    <row r="153" spans="1:44" s="28" customFormat="1" x14ac:dyDescent="0.2"/>
    <row r="154" spans="1:44" s="28" customFormat="1" x14ac:dyDescent="0.2"/>
    <row r="155" spans="1:44" s="28" customFormat="1" x14ac:dyDescent="0.2"/>
    <row r="156" spans="1:44" s="28" customFormat="1" x14ac:dyDescent="0.2"/>
    <row r="157" spans="1:44" s="28" customFormat="1" x14ac:dyDescent="0.2"/>
    <row r="158" spans="1:44" s="28" customFormat="1" x14ac:dyDescent="0.2"/>
    <row r="159" spans="1:44" s="28" customFormat="1" x14ac:dyDescent="0.2"/>
    <row r="160" spans="1:44" s="28" customFormat="1" x14ac:dyDescent="0.2"/>
    <row r="161" s="28" customFormat="1" x14ac:dyDescent="0.2"/>
    <row r="162" s="28" customFormat="1" x14ac:dyDescent="0.2"/>
    <row r="163" s="28" customFormat="1" x14ac:dyDescent="0.2"/>
    <row r="164" s="28" customFormat="1" x14ac:dyDescent="0.2"/>
    <row r="165" s="28" customFormat="1" x14ac:dyDescent="0.2"/>
    <row r="166" s="28" customFormat="1" x14ac:dyDescent="0.2"/>
    <row r="167" s="28" customFormat="1" x14ac:dyDescent="0.2"/>
    <row r="168" s="28" customFormat="1" x14ac:dyDescent="0.2"/>
    <row r="169" s="28" customFormat="1" x14ac:dyDescent="0.2"/>
    <row r="170" s="28" customFormat="1" x14ac:dyDescent="0.2"/>
    <row r="171" s="28" customFormat="1" x14ac:dyDescent="0.2"/>
    <row r="172" s="28" customFormat="1" x14ac:dyDescent="0.2"/>
    <row r="173" s="28" customFormat="1" x14ac:dyDescent="0.2"/>
    <row r="174" s="28" customFormat="1" x14ac:dyDescent="0.2"/>
    <row r="175" s="28" customFormat="1" x14ac:dyDescent="0.2"/>
    <row r="176" s="28" customFormat="1" x14ac:dyDescent="0.2"/>
    <row r="177" s="28" customFormat="1" x14ac:dyDescent="0.2"/>
    <row r="178" s="28" customFormat="1" x14ac:dyDescent="0.2"/>
    <row r="179" s="28" customFormat="1" x14ac:dyDescent="0.2"/>
    <row r="180" s="28" customFormat="1" x14ac:dyDescent="0.2"/>
    <row r="181" s="28" customFormat="1" x14ac:dyDescent="0.2"/>
    <row r="182" s="28" customFormat="1" x14ac:dyDescent="0.2"/>
    <row r="183" s="28" customFormat="1" x14ac:dyDescent="0.2"/>
    <row r="184" s="28" customFormat="1" x14ac:dyDescent="0.2"/>
    <row r="185" s="28" customFormat="1" x14ac:dyDescent="0.2"/>
    <row r="186" s="28" customFormat="1" x14ac:dyDescent="0.2"/>
    <row r="187" s="28" customFormat="1" x14ac:dyDescent="0.2"/>
    <row r="188" s="28" customFormat="1" x14ac:dyDescent="0.2"/>
    <row r="189" s="28" customFormat="1" x14ac:dyDescent="0.2"/>
    <row r="190" s="28" customFormat="1" x14ac:dyDescent="0.2"/>
    <row r="191" s="28" customFormat="1" x14ac:dyDescent="0.2"/>
    <row r="192" s="28" customFormat="1" x14ac:dyDescent="0.2"/>
    <row r="193" s="28" customFormat="1" x14ac:dyDescent="0.2"/>
    <row r="194" s="28" customFormat="1" x14ac:dyDescent="0.2"/>
    <row r="195" s="28" customFormat="1" x14ac:dyDescent="0.2"/>
    <row r="196" s="28" customFormat="1" x14ac:dyDescent="0.2"/>
    <row r="197" s="28" customFormat="1" x14ac:dyDescent="0.2"/>
    <row r="198" s="28" customFormat="1" x14ac:dyDescent="0.2"/>
    <row r="199" s="28" customFormat="1" x14ac:dyDescent="0.2"/>
    <row r="200" s="28" customFormat="1" x14ac:dyDescent="0.2"/>
    <row r="201" s="28" customFormat="1" x14ac:dyDescent="0.2"/>
    <row r="202" s="28" customFormat="1" x14ac:dyDescent="0.2"/>
    <row r="203" s="28" customFormat="1" x14ac:dyDescent="0.2"/>
    <row r="204" s="28" customFormat="1" x14ac:dyDescent="0.2"/>
    <row r="205" s="28" customFormat="1" x14ac:dyDescent="0.2"/>
    <row r="206" s="28" customFormat="1" x14ac:dyDescent="0.2"/>
    <row r="207" s="28" customFormat="1" x14ac:dyDescent="0.2"/>
    <row r="208" s="28" customFormat="1" x14ac:dyDescent="0.2"/>
    <row r="209" s="28" customFormat="1" x14ac:dyDescent="0.2"/>
    <row r="210" s="28" customFormat="1" x14ac:dyDescent="0.2"/>
    <row r="211" s="28" customFormat="1" x14ac:dyDescent="0.2"/>
    <row r="212" s="28" customFormat="1" x14ac:dyDescent="0.2"/>
    <row r="213" s="28" customFormat="1" x14ac:dyDescent="0.2"/>
    <row r="214" s="28" customFormat="1" x14ac:dyDescent="0.2"/>
    <row r="215" s="28" customFormat="1" x14ac:dyDescent="0.2"/>
    <row r="216" s="28" customFormat="1" x14ac:dyDescent="0.2"/>
    <row r="217" s="28" customFormat="1" x14ac:dyDescent="0.2"/>
    <row r="218" s="28" customFormat="1" x14ac:dyDescent="0.2"/>
    <row r="219" s="28" customFormat="1" x14ac:dyDescent="0.2"/>
    <row r="220" s="28" customFormat="1" x14ac:dyDescent="0.2"/>
    <row r="221" s="28" customFormat="1" x14ac:dyDescent="0.2"/>
    <row r="222" s="28" customFormat="1" x14ac:dyDescent="0.2"/>
    <row r="223" s="28" customFormat="1" x14ac:dyDescent="0.2"/>
    <row r="224" s="28" customFormat="1" x14ac:dyDescent="0.2"/>
    <row r="225" s="28" customFormat="1" x14ac:dyDescent="0.2"/>
    <row r="226" s="28" customFormat="1" x14ac:dyDescent="0.2"/>
    <row r="227" s="28" customFormat="1" x14ac:dyDescent="0.2"/>
    <row r="228" s="28" customFormat="1" x14ac:dyDescent="0.2"/>
    <row r="229" s="28" customFormat="1" x14ac:dyDescent="0.2"/>
    <row r="230" s="28" customFormat="1" x14ac:dyDescent="0.2"/>
    <row r="231" s="28" customFormat="1" x14ac:dyDescent="0.2"/>
    <row r="232" s="28" customFormat="1" x14ac:dyDescent="0.2"/>
    <row r="233" s="28" customFormat="1" x14ac:dyDescent="0.2"/>
    <row r="234" s="28" customFormat="1" x14ac:dyDescent="0.2"/>
    <row r="235" s="28" customFormat="1" x14ac:dyDescent="0.2"/>
    <row r="236" s="28" customFormat="1" x14ac:dyDescent="0.2"/>
    <row r="237" s="28" customFormat="1" x14ac:dyDescent="0.2"/>
    <row r="238" s="28" customFormat="1" x14ac:dyDescent="0.2"/>
    <row r="239" s="28" customFormat="1" x14ac:dyDescent="0.2"/>
    <row r="240" s="28" customFormat="1" x14ac:dyDescent="0.2"/>
    <row r="241" s="28" customFormat="1" x14ac:dyDescent="0.2"/>
    <row r="242" s="28" customFormat="1" x14ac:dyDescent="0.2"/>
    <row r="243" s="28" customFormat="1" x14ac:dyDescent="0.2"/>
    <row r="244" s="28" customFormat="1" x14ac:dyDescent="0.2"/>
    <row r="245" s="28" customFormat="1" x14ac:dyDescent="0.2"/>
    <row r="246" s="28" customFormat="1" x14ac:dyDescent="0.2"/>
    <row r="247" s="28" customFormat="1" x14ac:dyDescent="0.2"/>
    <row r="248" s="28" customFormat="1" x14ac:dyDescent="0.2"/>
    <row r="249" s="28" customFormat="1" x14ac:dyDescent="0.2"/>
    <row r="250" s="28" customFormat="1" x14ac:dyDescent="0.2"/>
    <row r="251" s="28" customFormat="1" x14ac:dyDescent="0.2"/>
    <row r="252" s="28" customFormat="1" x14ac:dyDescent="0.2"/>
    <row r="253" s="28" customFormat="1" x14ac:dyDescent="0.2"/>
    <row r="254" s="28" customFormat="1" x14ac:dyDescent="0.2"/>
    <row r="255" s="28" customFormat="1" x14ac:dyDescent="0.2"/>
    <row r="256" s="28" customFormat="1" x14ac:dyDescent="0.2"/>
    <row r="257" s="28" customFormat="1" x14ac:dyDescent="0.2"/>
    <row r="258" s="28" customFormat="1" x14ac:dyDescent="0.2"/>
    <row r="259" s="28" customFormat="1" x14ac:dyDescent="0.2"/>
    <row r="260" s="28" customFormat="1" x14ac:dyDescent="0.2"/>
    <row r="261" s="28" customFormat="1" x14ac:dyDescent="0.2"/>
    <row r="262" s="28" customFormat="1" x14ac:dyDescent="0.2"/>
    <row r="263" s="28" customFormat="1" x14ac:dyDescent="0.2"/>
    <row r="264" s="28" customFormat="1" x14ac:dyDescent="0.2"/>
    <row r="265" s="28" customFormat="1" x14ac:dyDescent="0.2"/>
    <row r="266" s="28" customFormat="1" x14ac:dyDescent="0.2"/>
    <row r="267" s="28" customFormat="1" x14ac:dyDescent="0.2"/>
    <row r="268" s="28" customFormat="1" x14ac:dyDescent="0.2"/>
    <row r="269" s="28" customFormat="1" x14ac:dyDescent="0.2"/>
    <row r="270" s="28" customFormat="1" x14ac:dyDescent="0.2"/>
    <row r="271" s="28" customFormat="1" x14ac:dyDescent="0.2"/>
    <row r="272" s="28" customFormat="1" x14ac:dyDescent="0.2"/>
    <row r="273" s="28" customFormat="1" x14ac:dyDescent="0.2"/>
    <row r="274" s="28" customFormat="1" x14ac:dyDescent="0.2"/>
    <row r="275" s="28" customFormat="1" x14ac:dyDescent="0.2"/>
    <row r="276" s="28" customFormat="1" x14ac:dyDescent="0.2"/>
    <row r="277" s="28" customFormat="1" x14ac:dyDescent="0.2"/>
    <row r="278" s="28" customFormat="1" x14ac:dyDescent="0.2"/>
    <row r="279" s="28" customFormat="1" x14ac:dyDescent="0.2"/>
    <row r="280" s="28" customFormat="1" x14ac:dyDescent="0.2"/>
    <row r="281" s="28" customFormat="1" x14ac:dyDescent="0.2"/>
    <row r="282" s="28" customFormat="1" x14ac:dyDescent="0.2"/>
    <row r="283" s="28" customFormat="1" x14ac:dyDescent="0.2"/>
    <row r="284" s="28" customFormat="1" x14ac:dyDescent="0.2"/>
    <row r="285" s="28" customFormat="1" x14ac:dyDescent="0.2"/>
    <row r="286" s="28" customFormat="1" x14ac:dyDescent="0.2"/>
    <row r="287" s="28" customFormat="1" x14ac:dyDescent="0.2"/>
    <row r="288" s="28" customFormat="1" x14ac:dyDescent="0.2"/>
    <row r="289" s="28" customFormat="1" x14ac:dyDescent="0.2"/>
    <row r="290" s="28" customFormat="1" x14ac:dyDescent="0.2"/>
    <row r="291" s="28" customFormat="1" x14ac:dyDescent="0.2"/>
    <row r="292" s="28" customFormat="1" x14ac:dyDescent="0.2"/>
    <row r="293" s="28" customFormat="1" x14ac:dyDescent="0.2"/>
    <row r="294" s="28" customFormat="1" x14ac:dyDescent="0.2"/>
    <row r="295" s="28" customFormat="1" x14ac:dyDescent="0.2"/>
    <row r="296" s="28" customFormat="1" x14ac:dyDescent="0.2"/>
    <row r="297" s="28" customFormat="1" x14ac:dyDescent="0.2"/>
    <row r="298" s="28" customFormat="1" x14ac:dyDescent="0.2"/>
    <row r="299" s="28" customFormat="1" x14ac:dyDescent="0.2"/>
    <row r="300" s="28" customFormat="1" x14ac:dyDescent="0.2"/>
    <row r="301" s="28" customFormat="1" x14ac:dyDescent="0.2"/>
    <row r="302" s="28" customFormat="1" x14ac:dyDescent="0.2"/>
    <row r="303" s="28" customFormat="1" x14ac:dyDescent="0.2"/>
    <row r="304" s="28" customFormat="1" x14ac:dyDescent="0.2"/>
    <row r="305" s="28" customFormat="1" x14ac:dyDescent="0.2"/>
    <row r="306" s="28" customFormat="1" x14ac:dyDescent="0.2"/>
    <row r="307" s="28" customFormat="1" x14ac:dyDescent="0.2"/>
    <row r="308" s="28" customFormat="1" x14ac:dyDescent="0.2"/>
    <row r="309" s="28" customFormat="1" x14ac:dyDescent="0.2"/>
    <row r="310" s="28" customFormat="1" x14ac:dyDescent="0.2"/>
    <row r="311" s="28" customFormat="1" x14ac:dyDescent="0.2"/>
    <row r="312" s="28" customFormat="1" x14ac:dyDescent="0.2"/>
    <row r="313" s="28" customFormat="1" x14ac:dyDescent="0.2"/>
    <row r="314" s="28" customFormat="1" x14ac:dyDescent="0.2"/>
    <row r="315" s="28" customFormat="1" x14ac:dyDescent="0.2"/>
    <row r="316" s="28" customFormat="1" x14ac:dyDescent="0.2"/>
    <row r="317" s="28" customFormat="1" x14ac:dyDescent="0.2"/>
    <row r="318" s="28" customFormat="1" x14ac:dyDescent="0.2"/>
    <row r="319" s="28" customFormat="1" x14ac:dyDescent="0.2"/>
    <row r="320" s="28" customFormat="1" x14ac:dyDescent="0.2"/>
    <row r="321" s="28" customFormat="1" x14ac:dyDescent="0.2"/>
    <row r="322" s="28" customFormat="1" x14ac:dyDescent="0.2"/>
    <row r="323" s="28" customFormat="1" x14ac:dyDescent="0.2"/>
    <row r="324" s="28" customFormat="1" x14ac:dyDescent="0.2"/>
    <row r="325" s="28" customFormat="1" x14ac:dyDescent="0.2"/>
    <row r="326" s="28" customFormat="1" x14ac:dyDescent="0.2"/>
    <row r="327" s="28" customFormat="1" x14ac:dyDescent="0.2"/>
    <row r="328" s="28" customFormat="1" x14ac:dyDescent="0.2"/>
    <row r="329" s="28" customFormat="1" x14ac:dyDescent="0.2"/>
    <row r="330" s="28" customFormat="1" x14ac:dyDescent="0.2"/>
    <row r="331" s="28" customFormat="1" x14ac:dyDescent="0.2"/>
    <row r="332" s="28" customFormat="1" x14ac:dyDescent="0.2"/>
    <row r="333" s="28" customFormat="1" x14ac:dyDescent="0.2"/>
    <row r="334" s="28" customFormat="1" x14ac:dyDescent="0.2"/>
    <row r="335" s="28" customFormat="1" x14ac:dyDescent="0.2"/>
    <row r="336" s="28" customFormat="1" x14ac:dyDescent="0.2"/>
    <row r="337" s="28" customFormat="1" x14ac:dyDescent="0.2"/>
    <row r="338" s="28" customFormat="1" x14ac:dyDescent="0.2"/>
    <row r="339" s="28" customFormat="1" x14ac:dyDescent="0.2"/>
    <row r="340" s="28" customFormat="1" x14ac:dyDescent="0.2"/>
    <row r="341" s="28" customFormat="1" x14ac:dyDescent="0.2"/>
    <row r="342" s="28" customFormat="1" x14ac:dyDescent="0.2"/>
    <row r="343" s="28" customFormat="1" x14ac:dyDescent="0.2"/>
    <row r="344" s="28" customFormat="1" x14ac:dyDescent="0.2"/>
    <row r="345" s="28" customFormat="1" x14ac:dyDescent="0.2"/>
    <row r="346" s="28" customFormat="1" x14ac:dyDescent="0.2"/>
    <row r="347" s="28" customFormat="1" x14ac:dyDescent="0.2"/>
    <row r="348" s="28" customFormat="1" x14ac:dyDescent="0.2"/>
    <row r="349" s="28" customFormat="1" x14ac:dyDescent="0.2"/>
    <row r="350" s="28" customFormat="1" x14ac:dyDescent="0.2"/>
    <row r="351" s="28" customFormat="1" x14ac:dyDescent="0.2"/>
    <row r="352" s="28" customFormat="1" x14ac:dyDescent="0.2"/>
    <row r="353" s="28" customFormat="1" x14ac:dyDescent="0.2"/>
    <row r="354" s="28" customFormat="1" x14ac:dyDescent="0.2"/>
    <row r="355" s="28" customFormat="1" x14ac:dyDescent="0.2"/>
    <row r="356" s="28" customFormat="1" x14ac:dyDescent="0.2"/>
    <row r="357" s="28" customFormat="1" x14ac:dyDescent="0.2"/>
    <row r="358" s="28" customFormat="1" x14ac:dyDescent="0.2"/>
    <row r="359" s="28" customFormat="1" x14ac:dyDescent="0.2"/>
    <row r="360" s="28" customFormat="1" x14ac:dyDescent="0.2"/>
    <row r="361" s="28" customFormat="1" x14ac:dyDescent="0.2"/>
    <row r="362" s="28" customFormat="1" x14ac:dyDescent="0.2"/>
    <row r="363" s="28" customFormat="1" x14ac:dyDescent="0.2"/>
    <row r="364" s="28" customFormat="1" x14ac:dyDescent="0.2"/>
    <row r="365" s="28" customFormat="1" x14ac:dyDescent="0.2"/>
    <row r="366" s="28" customFormat="1" x14ac:dyDescent="0.2"/>
    <row r="367" s="28" customFormat="1" x14ac:dyDescent="0.2"/>
    <row r="368" s="28" customFormat="1" x14ac:dyDescent="0.2"/>
    <row r="369" s="28" customFormat="1" x14ac:dyDescent="0.2"/>
    <row r="370" s="28" customFormat="1" x14ac:dyDescent="0.2"/>
    <row r="371" s="28" customFormat="1" x14ac:dyDescent="0.2"/>
    <row r="372" s="28" customFormat="1" x14ac:dyDescent="0.2"/>
    <row r="373" s="28" customFormat="1" x14ac:dyDescent="0.2"/>
    <row r="374" s="28" customFormat="1" x14ac:dyDescent="0.2"/>
    <row r="375" s="28" customFormat="1" x14ac:dyDescent="0.2"/>
    <row r="376" s="28" customFormat="1" x14ac:dyDescent="0.2"/>
    <row r="377" s="28" customFormat="1" x14ac:dyDescent="0.2"/>
    <row r="378" s="28" customFormat="1" x14ac:dyDescent="0.2"/>
    <row r="379" s="28" customFormat="1" x14ac:dyDescent="0.2"/>
    <row r="380" s="28" customFormat="1" x14ac:dyDescent="0.2"/>
    <row r="381" s="28" customFormat="1" x14ac:dyDescent="0.2"/>
    <row r="382" s="28" customFormat="1" x14ac:dyDescent="0.2"/>
    <row r="383" s="28" customFormat="1" x14ac:dyDescent="0.2"/>
    <row r="384" s="28" customFormat="1" x14ac:dyDescent="0.2"/>
    <row r="385" s="28" customFormat="1" x14ac:dyDescent="0.2"/>
    <row r="386" s="28" customFormat="1" x14ac:dyDescent="0.2"/>
    <row r="387" s="28" customFormat="1" x14ac:dyDescent="0.2"/>
    <row r="388" s="28" customFormat="1" x14ac:dyDescent="0.2"/>
    <row r="389" s="28" customFormat="1" x14ac:dyDescent="0.2"/>
    <row r="390" s="28" customFormat="1" x14ac:dyDescent="0.2"/>
    <row r="391" s="28" customFormat="1" x14ac:dyDescent="0.2"/>
    <row r="392" s="28" customFormat="1" x14ac:dyDescent="0.2"/>
    <row r="393" s="28" customFormat="1" x14ac:dyDescent="0.2"/>
    <row r="394" s="28" customFormat="1" x14ac:dyDescent="0.2"/>
    <row r="395" s="28" customFormat="1" x14ac:dyDescent="0.2"/>
    <row r="396" s="28" customFormat="1" x14ac:dyDescent="0.2"/>
    <row r="397" s="28" customFormat="1" x14ac:dyDescent="0.2"/>
    <row r="398" s="28" customFormat="1" x14ac:dyDescent="0.2"/>
    <row r="399" s="28" customFormat="1" x14ac:dyDescent="0.2"/>
    <row r="400" s="28" customFormat="1" x14ac:dyDescent="0.2"/>
    <row r="401" s="28" customFormat="1" x14ac:dyDescent="0.2"/>
    <row r="402" s="28" customFormat="1" x14ac:dyDescent="0.2"/>
    <row r="403" s="28" customFormat="1" x14ac:dyDescent="0.2"/>
    <row r="404" s="28" customFormat="1" x14ac:dyDescent="0.2"/>
    <row r="405" s="28" customFormat="1" x14ac:dyDescent="0.2"/>
    <row r="406" s="28" customFormat="1" x14ac:dyDescent="0.2"/>
    <row r="407" s="28" customFormat="1" x14ac:dyDescent="0.2"/>
    <row r="408" s="28" customFormat="1" x14ac:dyDescent="0.2"/>
    <row r="409" s="28" customFormat="1" x14ac:dyDescent="0.2"/>
    <row r="410" s="28" customFormat="1" x14ac:dyDescent="0.2"/>
    <row r="411" s="28" customFormat="1" x14ac:dyDescent="0.2"/>
    <row r="412" s="28" customFormat="1" x14ac:dyDescent="0.2"/>
    <row r="413" s="28" customFormat="1" x14ac:dyDescent="0.2"/>
    <row r="414" s="28" customFormat="1" x14ac:dyDescent="0.2"/>
    <row r="415" s="28" customFormat="1" x14ac:dyDescent="0.2"/>
    <row r="416" s="28" customFormat="1" x14ac:dyDescent="0.2"/>
    <row r="417" s="28" customFormat="1" x14ac:dyDescent="0.2"/>
    <row r="418" s="28" customFormat="1" x14ac:dyDescent="0.2"/>
    <row r="419" s="28" customFormat="1" x14ac:dyDescent="0.2"/>
    <row r="420" s="28" customFormat="1" x14ac:dyDescent="0.2"/>
    <row r="421" s="28" customFormat="1" x14ac:dyDescent="0.2"/>
    <row r="422" s="28" customFormat="1" x14ac:dyDescent="0.2"/>
    <row r="423" s="28" customFormat="1" x14ac:dyDescent="0.2"/>
    <row r="424" s="28" customFormat="1" x14ac:dyDescent="0.2"/>
    <row r="425" s="28" customFormat="1" x14ac:dyDescent="0.2"/>
    <row r="426" s="28" customFormat="1" x14ac:dyDescent="0.2"/>
    <row r="427" s="28" customFormat="1" x14ac:dyDescent="0.2"/>
    <row r="428" s="28" customFormat="1" x14ac:dyDescent="0.2"/>
    <row r="429" s="28" customFormat="1" x14ac:dyDescent="0.2"/>
    <row r="430" s="28" customFormat="1" x14ac:dyDescent="0.2"/>
    <row r="431" s="28" customFormat="1" x14ac:dyDescent="0.2"/>
    <row r="432" s="28" customFormat="1" x14ac:dyDescent="0.2"/>
    <row r="433" s="28" customFormat="1" x14ac:dyDescent="0.2"/>
    <row r="434" s="28" customFormat="1" x14ac:dyDescent="0.2"/>
    <row r="435" s="28" customFormat="1" x14ac:dyDescent="0.2"/>
    <row r="436" s="28" customFormat="1" x14ac:dyDescent="0.2"/>
    <row r="437" s="28" customFormat="1" x14ac:dyDescent="0.2"/>
    <row r="438" s="28" customFormat="1" x14ac:dyDescent="0.2"/>
    <row r="439" s="28" customFormat="1" x14ac:dyDescent="0.2"/>
    <row r="440" s="28" customFormat="1" x14ac:dyDescent="0.2"/>
    <row r="441" s="28" customFormat="1" x14ac:dyDescent="0.2"/>
    <row r="442" s="28" customFormat="1" x14ac:dyDescent="0.2"/>
    <row r="443" s="28" customFormat="1" x14ac:dyDescent="0.2"/>
    <row r="444" s="28" customFormat="1" x14ac:dyDescent="0.2"/>
    <row r="445" s="28" customFormat="1" x14ac:dyDescent="0.2"/>
    <row r="446" s="28" customFormat="1" x14ac:dyDescent="0.2"/>
    <row r="447" s="28" customFormat="1" x14ac:dyDescent="0.2"/>
    <row r="448" s="28" customFormat="1" x14ac:dyDescent="0.2"/>
    <row r="449" s="28" customFormat="1" x14ac:dyDescent="0.2"/>
    <row r="450" s="28" customFormat="1" x14ac:dyDescent="0.2"/>
    <row r="451" s="28" customFormat="1" x14ac:dyDescent="0.2"/>
    <row r="452" s="28" customFormat="1" x14ac:dyDescent="0.2"/>
    <row r="453" s="28" customFormat="1" x14ac:dyDescent="0.2"/>
    <row r="454" s="28" customFormat="1" x14ac:dyDescent="0.2"/>
    <row r="455" s="28" customFormat="1" x14ac:dyDescent="0.2"/>
    <row r="456" s="28" customFormat="1" x14ac:dyDescent="0.2"/>
    <row r="457" s="28" customFormat="1" x14ac:dyDescent="0.2"/>
    <row r="458" s="28" customFormat="1" x14ac:dyDescent="0.2"/>
    <row r="459" s="28" customFormat="1" x14ac:dyDescent="0.2"/>
    <row r="460" s="28" customFormat="1" x14ac:dyDescent="0.2"/>
    <row r="461" s="28" customFormat="1" x14ac:dyDescent="0.2"/>
    <row r="462" s="28" customFormat="1" x14ac:dyDescent="0.2"/>
    <row r="463" s="28" customFormat="1" x14ac:dyDescent="0.2"/>
    <row r="464" s="28" customFormat="1" x14ac:dyDescent="0.2"/>
    <row r="465" s="28" customFormat="1" x14ac:dyDescent="0.2"/>
    <row r="466" s="28" customFormat="1" x14ac:dyDescent="0.2"/>
    <row r="467" s="28" customFormat="1" x14ac:dyDescent="0.2"/>
    <row r="468" s="28" customFormat="1" x14ac:dyDescent="0.2"/>
    <row r="469" s="28" customFormat="1" x14ac:dyDescent="0.2"/>
    <row r="470" s="28" customFormat="1" x14ac:dyDescent="0.2"/>
    <row r="471" s="28" customFormat="1" x14ac:dyDescent="0.2"/>
    <row r="472" s="28" customFormat="1" x14ac:dyDescent="0.2"/>
    <row r="473" s="28" customFormat="1" x14ac:dyDescent="0.2"/>
    <row r="474" s="28" customFormat="1" x14ac:dyDescent="0.2"/>
    <row r="475" s="28" customFormat="1" x14ac:dyDescent="0.2"/>
    <row r="476" s="28" customFormat="1" x14ac:dyDescent="0.2"/>
    <row r="477" s="28" customFormat="1" x14ac:dyDescent="0.2"/>
    <row r="478" s="28" customFormat="1" x14ac:dyDescent="0.2"/>
    <row r="479" s="28" customFormat="1" x14ac:dyDescent="0.2"/>
    <row r="480" s="28" customFormat="1" x14ac:dyDescent="0.2"/>
    <row r="481" s="28" customFormat="1" x14ac:dyDescent="0.2"/>
    <row r="482" s="28" customFormat="1" x14ac:dyDescent="0.2"/>
    <row r="483" s="28" customFormat="1" x14ac:dyDescent="0.2"/>
    <row r="484" s="28" customFormat="1" x14ac:dyDescent="0.2"/>
    <row r="485" s="28" customFormat="1" x14ac:dyDescent="0.2"/>
    <row r="486" s="28" customFormat="1" x14ac:dyDescent="0.2"/>
    <row r="487" s="28" customFormat="1" x14ac:dyDescent="0.2"/>
    <row r="488" s="28" customFormat="1" x14ac:dyDescent="0.2"/>
    <row r="489" s="28" customFormat="1" x14ac:dyDescent="0.2"/>
    <row r="490" s="28" customFormat="1" x14ac:dyDescent="0.2"/>
    <row r="491" s="28" customFormat="1" x14ac:dyDescent="0.2"/>
    <row r="492" s="28" customFormat="1" x14ac:dyDescent="0.2"/>
    <row r="493" s="28" customFormat="1" x14ac:dyDescent="0.2"/>
    <row r="494" s="28" customFormat="1" x14ac:dyDescent="0.2"/>
    <row r="495" s="28" customFormat="1" x14ac:dyDescent="0.2"/>
    <row r="496" s="28" customFormat="1" x14ac:dyDescent="0.2"/>
    <row r="497" s="28" customFormat="1" x14ac:dyDescent="0.2"/>
  </sheetData>
  <sheetProtection algorithmName="SHA-512" hashValue="WXXDqaqxR6t1dYEETJD9Y0tm9a2u+MIn3kQonzFpMP3chY9tCy8w22bUdR/B+4HZR//oI/jKhh/yOMcgocr5cg==" saltValue="Ercpqcb4+UMERr1iLHVeWw==" spinCount="100000" sheet="1" objects="1" scenarios="1" selectLockedCells="1" selectUnlockedCells="1"/>
  <mergeCells count="11">
    <mergeCell ref="A92:F92"/>
    <mergeCell ref="A102:F102"/>
    <mergeCell ref="A137:I137"/>
    <mergeCell ref="A55:F55"/>
    <mergeCell ref="A72:I72"/>
    <mergeCell ref="Q88:S88"/>
    <mergeCell ref="O90:S90"/>
    <mergeCell ref="O91:S91"/>
    <mergeCell ref="O80:S80"/>
    <mergeCell ref="O82:S82"/>
    <mergeCell ref="O83:S83"/>
  </mergeCells>
  <phoneticPr fontId="2" type="noConversion"/>
  <pageMargins left="0.75" right="0.75" top="1" bottom="1" header="0.5" footer="0.5"/>
  <pageSetup scale="75" orientation="portrait" r:id="rId1"/>
  <headerFooter alignWithMargins="0"/>
  <rowBreaks count="2" manualBreakCount="2">
    <brk id="54" max="16383" man="1"/>
    <brk id="101" max="16383" man="1"/>
  </rowBreaks>
  <colBreaks count="1" manualBreakCount="1">
    <brk id="11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12"/>
  </sheetPr>
  <dimension ref="A1:V395"/>
  <sheetViews>
    <sheetView topLeftCell="A2" zoomScale="75" zoomScaleNormal="75" zoomScaleSheetLayoutView="90" workbookViewId="0">
      <selection activeCell="Q42" sqref="Q42"/>
    </sheetView>
  </sheetViews>
  <sheetFormatPr defaultColWidth="9.140625" defaultRowHeight="12.75" x14ac:dyDescent="0.2"/>
  <cols>
    <col min="1" max="1" width="3.85546875" style="9" customWidth="1"/>
    <col min="2" max="3" width="11.85546875" style="9" customWidth="1"/>
    <col min="4" max="4" width="11.85546875" style="159" customWidth="1"/>
    <col min="5" max="7" width="11.85546875" style="9" customWidth="1"/>
    <col min="8" max="8" width="11.85546875" style="159" customWidth="1"/>
    <col min="9" max="10" width="11.85546875" style="9" customWidth="1"/>
    <col min="11" max="11" width="11.85546875" style="159" customWidth="1"/>
    <col min="12" max="16" width="9.140625" style="9"/>
    <col min="17" max="17" width="12.140625" style="9" customWidth="1"/>
    <col min="18" max="18" width="11.28515625" style="9" customWidth="1"/>
    <col min="19" max="19" width="10.28515625" style="9" bestFit="1" customWidth="1"/>
    <col min="20" max="20" width="11.28515625" style="9" bestFit="1" customWidth="1"/>
    <col min="21" max="21" width="11" style="9" customWidth="1"/>
    <col min="22" max="22" width="13.140625" style="9" customWidth="1"/>
    <col min="23" max="23" width="9.85546875" style="9" customWidth="1"/>
    <col min="24" max="16384" width="9.140625" style="9"/>
  </cols>
  <sheetData>
    <row r="1" spans="1:22" ht="15.75" x14ac:dyDescent="0.25">
      <c r="A1" s="197"/>
      <c r="B1" s="190"/>
      <c r="C1" s="190"/>
      <c r="D1" s="190"/>
      <c r="E1" s="190"/>
      <c r="F1" s="191"/>
      <c r="G1" s="189"/>
      <c r="I1" s="171"/>
      <c r="J1" s="171"/>
      <c r="K1" s="171"/>
    </row>
    <row r="2" spans="1:22" ht="15" x14ac:dyDescent="0.2">
      <c r="A2" s="171"/>
      <c r="B2" s="171"/>
      <c r="C2" s="171"/>
      <c r="D2" s="171"/>
      <c r="E2" s="171"/>
      <c r="F2" s="171"/>
      <c r="G2" s="171"/>
      <c r="I2" s="171"/>
      <c r="J2" s="171"/>
      <c r="K2" s="171"/>
    </row>
    <row r="3" spans="1:22" ht="15" x14ac:dyDescent="0.2">
      <c r="A3" s="171"/>
      <c r="B3" s="171"/>
      <c r="C3" s="171"/>
      <c r="E3" s="172"/>
      <c r="F3" s="182"/>
      <c r="G3" s="171"/>
      <c r="I3" s="171"/>
      <c r="J3" s="171"/>
      <c r="K3" s="171"/>
      <c r="M3" s="32"/>
      <c r="N3" s="32"/>
      <c r="O3" s="32"/>
      <c r="P3" s="32"/>
      <c r="Q3" s="32"/>
      <c r="R3" s="18"/>
      <c r="S3" s="60"/>
      <c r="T3" s="21"/>
      <c r="U3" s="17"/>
      <c r="V3" s="63"/>
    </row>
    <row r="4" spans="1:22" ht="15.75" x14ac:dyDescent="0.25">
      <c r="A4" s="171"/>
      <c r="B4" s="171"/>
      <c r="C4" s="171"/>
      <c r="E4" s="172"/>
      <c r="F4" s="172"/>
      <c r="G4" s="171"/>
      <c r="I4" s="178"/>
      <c r="J4" s="204"/>
      <c r="K4" s="171"/>
      <c r="M4" s="32"/>
      <c r="N4" s="32"/>
      <c r="O4" s="18"/>
      <c r="P4" s="18"/>
      <c r="Q4" s="18"/>
      <c r="R4" s="18"/>
      <c r="S4" s="60">
        <f>J4</f>
        <v>0</v>
      </c>
      <c r="T4" s="21" t="s">
        <v>59</v>
      </c>
      <c r="U4" s="158"/>
      <c r="V4" s="63">
        <f t="shared" ref="V4:V32" si="0">S4*U4</f>
        <v>0</v>
      </c>
    </row>
    <row r="5" spans="1:22" ht="15.75" x14ac:dyDescent="0.25">
      <c r="A5" s="171"/>
      <c r="B5" s="171"/>
      <c r="C5" s="171"/>
      <c r="D5" s="171"/>
      <c r="E5" s="171"/>
      <c r="F5" s="171"/>
      <c r="G5" s="171"/>
      <c r="I5" s="195"/>
      <c r="J5" s="171"/>
      <c r="M5" s="32"/>
      <c r="N5" s="32"/>
      <c r="O5" s="32"/>
      <c r="P5" s="18"/>
      <c r="Q5" s="18"/>
      <c r="R5" s="18"/>
      <c r="S5" s="60">
        <f>J11</f>
        <v>0</v>
      </c>
      <c r="T5" s="21" t="s">
        <v>117</v>
      </c>
      <c r="U5" s="158"/>
      <c r="V5" s="63">
        <f t="shared" si="0"/>
        <v>0</v>
      </c>
    </row>
    <row r="6" spans="1:22" ht="15.75" x14ac:dyDescent="0.25">
      <c r="A6" s="171"/>
      <c r="B6" s="171"/>
      <c r="C6" s="171"/>
      <c r="D6" s="171"/>
      <c r="E6" s="171"/>
      <c r="F6" s="171"/>
      <c r="G6" s="171"/>
      <c r="I6" s="221"/>
      <c r="J6" s="195"/>
      <c r="K6" s="171"/>
      <c r="L6" s="181"/>
      <c r="M6" s="32"/>
      <c r="N6" s="32"/>
      <c r="O6" s="32"/>
      <c r="P6" s="18"/>
      <c r="Q6" s="18"/>
      <c r="R6" s="18"/>
      <c r="S6" s="60">
        <f>J18</f>
        <v>0</v>
      </c>
      <c r="T6" s="21" t="s">
        <v>61</v>
      </c>
      <c r="U6" s="158"/>
      <c r="V6" s="63">
        <f t="shared" si="0"/>
        <v>0</v>
      </c>
    </row>
    <row r="7" spans="1:22" ht="15.75" x14ac:dyDescent="0.25">
      <c r="A7" s="171"/>
      <c r="B7" s="171"/>
      <c r="C7" s="171"/>
      <c r="D7" s="171"/>
      <c r="E7" s="171"/>
      <c r="F7" s="171"/>
      <c r="G7" s="171"/>
      <c r="I7" s="221"/>
      <c r="J7" s="195"/>
      <c r="K7" s="171"/>
      <c r="L7" s="181"/>
      <c r="M7" s="32"/>
      <c r="N7" s="32"/>
      <c r="O7" s="32"/>
      <c r="P7" s="18"/>
      <c r="Q7" s="18"/>
      <c r="R7" s="18"/>
      <c r="S7" s="60">
        <f>J25</f>
        <v>0</v>
      </c>
      <c r="T7" s="21" t="s">
        <v>61</v>
      </c>
      <c r="U7" s="158"/>
      <c r="V7" s="63">
        <f t="shared" si="0"/>
        <v>0</v>
      </c>
    </row>
    <row r="8" spans="1:22" ht="15.75" x14ac:dyDescent="0.25">
      <c r="A8" s="825"/>
      <c r="B8" s="826"/>
      <c r="C8" s="826"/>
      <c r="D8" s="826"/>
      <c r="E8" s="826"/>
      <c r="F8" s="827"/>
      <c r="G8" s="171"/>
      <c r="I8" s="172"/>
      <c r="J8" s="171"/>
      <c r="K8" s="171"/>
      <c r="M8" s="32"/>
      <c r="N8" s="32"/>
      <c r="O8" s="18"/>
      <c r="P8" s="18"/>
      <c r="Q8" s="18"/>
      <c r="R8" s="18"/>
      <c r="S8" s="60">
        <f>J32</f>
        <v>0</v>
      </c>
      <c r="T8" s="21" t="s">
        <v>61</v>
      </c>
      <c r="U8" s="158"/>
      <c r="V8" s="63">
        <f t="shared" si="0"/>
        <v>0</v>
      </c>
    </row>
    <row r="9" spans="1:22" ht="15" x14ac:dyDescent="0.2">
      <c r="A9" s="171"/>
      <c r="B9" s="171"/>
      <c r="C9" s="171"/>
      <c r="D9" s="171"/>
      <c r="E9" s="171"/>
      <c r="F9" s="171"/>
      <c r="G9" s="171"/>
      <c r="I9" s="172"/>
      <c r="J9" s="171"/>
      <c r="K9" s="171"/>
      <c r="M9" s="32"/>
      <c r="N9" s="32"/>
      <c r="O9" s="32"/>
      <c r="P9" s="32"/>
      <c r="Q9" s="32"/>
      <c r="R9" s="18"/>
      <c r="S9" s="60">
        <f>J39</f>
        <v>0</v>
      </c>
      <c r="T9" s="21" t="s">
        <v>61</v>
      </c>
      <c r="U9" s="158"/>
      <c r="V9" s="63">
        <f t="shared" si="0"/>
        <v>0</v>
      </c>
    </row>
    <row r="10" spans="1:22" ht="15" x14ac:dyDescent="0.2">
      <c r="A10" s="171"/>
      <c r="B10" s="171"/>
      <c r="C10" s="171"/>
      <c r="D10" s="171"/>
      <c r="E10" s="172"/>
      <c r="F10" s="172"/>
      <c r="G10" s="171"/>
      <c r="I10" s="172"/>
      <c r="J10" s="171"/>
      <c r="K10" s="171"/>
      <c r="M10" s="32"/>
      <c r="N10" s="32"/>
      <c r="O10" s="18"/>
      <c r="P10" s="18"/>
      <c r="Q10" s="18"/>
      <c r="R10" s="18"/>
      <c r="S10" s="60">
        <f>J46</f>
        <v>0</v>
      </c>
      <c r="T10" s="21" t="s">
        <v>61</v>
      </c>
      <c r="U10" s="158"/>
      <c r="V10" s="63">
        <f t="shared" si="0"/>
        <v>0</v>
      </c>
    </row>
    <row r="11" spans="1:22" ht="15.75" x14ac:dyDescent="0.25">
      <c r="A11" s="171"/>
      <c r="B11" s="171"/>
      <c r="C11" s="171"/>
      <c r="D11" s="171"/>
      <c r="E11" s="172"/>
      <c r="F11" s="172"/>
      <c r="G11" s="171"/>
      <c r="I11" s="218"/>
      <c r="J11" s="214"/>
      <c r="K11" s="171"/>
      <c r="M11" s="32"/>
      <c r="N11" s="32"/>
      <c r="O11" s="32"/>
      <c r="P11" s="32"/>
      <c r="Q11" s="32"/>
      <c r="R11" s="18"/>
      <c r="S11" s="60">
        <f>J53</f>
        <v>0</v>
      </c>
      <c r="T11" s="21" t="s">
        <v>61</v>
      </c>
      <c r="U11" s="158"/>
      <c r="V11" s="63">
        <f t="shared" si="0"/>
        <v>0</v>
      </c>
    </row>
    <row r="12" spans="1:22" ht="15.75" x14ac:dyDescent="0.25">
      <c r="A12" s="171"/>
      <c r="B12" s="171"/>
      <c r="C12" s="171"/>
      <c r="D12" s="171"/>
      <c r="E12" s="171"/>
      <c r="F12" s="171"/>
      <c r="G12" s="171"/>
      <c r="I12" s="221"/>
      <c r="J12" s="219"/>
      <c r="K12" s="171"/>
      <c r="M12" s="32"/>
      <c r="N12" s="32"/>
      <c r="O12" s="32"/>
      <c r="P12" s="32"/>
      <c r="Q12" s="18"/>
      <c r="R12" s="18"/>
      <c r="S12" s="60">
        <f>J60</f>
        <v>0</v>
      </c>
      <c r="T12" s="21" t="s">
        <v>61</v>
      </c>
      <c r="U12" s="158"/>
      <c r="V12" s="63">
        <f t="shared" si="0"/>
        <v>0</v>
      </c>
    </row>
    <row r="13" spans="1:22" ht="15.75" x14ac:dyDescent="0.25">
      <c r="A13" s="171"/>
      <c r="B13" s="171"/>
      <c r="C13" s="171"/>
      <c r="D13" s="171"/>
      <c r="E13" s="171"/>
      <c r="F13" s="171"/>
      <c r="G13" s="171"/>
      <c r="I13" s="221"/>
      <c r="J13" s="219"/>
      <c r="K13" s="171"/>
      <c r="M13" s="32"/>
      <c r="N13" s="32"/>
      <c r="O13" s="32"/>
      <c r="P13" s="32"/>
      <c r="Q13" s="18"/>
      <c r="R13" s="18"/>
      <c r="S13" s="60">
        <f>J67</f>
        <v>0</v>
      </c>
      <c r="T13" s="21" t="s">
        <v>61</v>
      </c>
      <c r="U13" s="158"/>
      <c r="V13" s="63">
        <f t="shared" si="0"/>
        <v>0</v>
      </c>
    </row>
    <row r="14" spans="1:22" ht="15" x14ac:dyDescent="0.2">
      <c r="A14" s="171"/>
      <c r="B14" s="171"/>
      <c r="C14" s="171"/>
      <c r="D14" s="171"/>
      <c r="E14" s="171"/>
      <c r="F14" s="171"/>
      <c r="G14" s="171"/>
      <c r="I14" s="172"/>
      <c r="J14" s="210"/>
      <c r="K14" s="171"/>
      <c r="M14" s="32"/>
      <c r="N14" s="32"/>
      <c r="O14" s="18"/>
      <c r="P14" s="18"/>
      <c r="Q14" s="18"/>
      <c r="R14" s="18"/>
      <c r="S14" s="60">
        <f>J74</f>
        <v>0</v>
      </c>
      <c r="T14" s="21" t="s">
        <v>61</v>
      </c>
      <c r="U14" s="158"/>
      <c r="V14" s="63">
        <f t="shared" si="0"/>
        <v>0</v>
      </c>
    </row>
    <row r="15" spans="1:22" ht="15.75" x14ac:dyDescent="0.25">
      <c r="A15" s="197"/>
      <c r="B15" s="190"/>
      <c r="C15" s="190"/>
      <c r="D15" s="190"/>
      <c r="E15" s="190"/>
      <c r="F15" s="191"/>
      <c r="G15" s="189"/>
      <c r="I15" s="172"/>
      <c r="J15" s="210"/>
      <c r="K15" s="171"/>
      <c r="L15" s="181"/>
      <c r="M15" s="32"/>
      <c r="N15" s="32"/>
      <c r="O15" s="32"/>
      <c r="P15" s="32"/>
      <c r="Q15" s="18"/>
      <c r="R15" s="18"/>
      <c r="S15" s="60">
        <f>J81</f>
        <v>0</v>
      </c>
      <c r="T15" s="21" t="s">
        <v>61</v>
      </c>
      <c r="U15" s="158"/>
      <c r="V15" s="63">
        <f t="shared" si="0"/>
        <v>0</v>
      </c>
    </row>
    <row r="16" spans="1:22" ht="15" x14ac:dyDescent="0.2">
      <c r="A16" s="171"/>
      <c r="B16" s="171"/>
      <c r="C16" s="171"/>
      <c r="D16" s="171"/>
      <c r="E16" s="171"/>
      <c r="F16" s="171"/>
      <c r="G16" s="171"/>
      <c r="I16" s="172"/>
      <c r="J16" s="210"/>
      <c r="K16" s="171"/>
      <c r="M16" s="32"/>
      <c r="N16" s="32"/>
      <c r="O16" s="32"/>
      <c r="P16" s="32"/>
      <c r="Q16" s="32"/>
      <c r="R16" s="18"/>
      <c r="S16" s="60">
        <f>J88</f>
        <v>0</v>
      </c>
      <c r="T16" s="21" t="s">
        <v>61</v>
      </c>
      <c r="U16" s="158"/>
      <c r="V16" s="63">
        <f t="shared" si="0"/>
        <v>0</v>
      </c>
    </row>
    <row r="17" spans="1:22" ht="15" x14ac:dyDescent="0.2">
      <c r="A17" s="171"/>
      <c r="B17" s="171"/>
      <c r="C17" s="171"/>
      <c r="D17" s="171"/>
      <c r="E17" s="172"/>
      <c r="F17" s="172"/>
      <c r="G17" s="171"/>
      <c r="I17" s="172"/>
      <c r="J17" s="210"/>
      <c r="K17" s="171"/>
      <c r="M17" s="32"/>
      <c r="N17" s="32"/>
      <c r="O17" s="32"/>
      <c r="P17" s="32"/>
      <c r="Q17" s="32"/>
      <c r="R17" s="32"/>
      <c r="S17" s="65">
        <f>J95</f>
        <v>0</v>
      </c>
      <c r="T17" s="21" t="s">
        <v>61</v>
      </c>
      <c r="U17" s="158"/>
      <c r="V17" s="63">
        <f t="shared" si="0"/>
        <v>0</v>
      </c>
    </row>
    <row r="18" spans="1:22" ht="15.75" x14ac:dyDescent="0.25">
      <c r="A18" s="171"/>
      <c r="B18" s="171"/>
      <c r="C18" s="171"/>
      <c r="D18" s="171"/>
      <c r="E18" s="172"/>
      <c r="F18" s="172"/>
      <c r="G18" s="171"/>
      <c r="I18" s="218"/>
      <c r="J18" s="214"/>
      <c r="K18" s="171"/>
      <c r="M18" s="32"/>
      <c r="N18" s="32"/>
      <c r="O18" s="32"/>
      <c r="P18" s="18"/>
      <c r="Q18" s="18"/>
      <c r="R18" s="18"/>
      <c r="S18" s="60">
        <f>J102</f>
        <v>0</v>
      </c>
      <c r="T18" s="21" t="s">
        <v>61</v>
      </c>
      <c r="U18" s="158"/>
      <c r="V18" s="63">
        <f t="shared" si="0"/>
        <v>0</v>
      </c>
    </row>
    <row r="19" spans="1:22" ht="15.75" x14ac:dyDescent="0.25">
      <c r="A19" s="171"/>
      <c r="B19" s="171"/>
      <c r="C19" s="171"/>
      <c r="D19" s="171"/>
      <c r="E19" s="171"/>
      <c r="F19" s="171"/>
      <c r="G19" s="171"/>
      <c r="I19" s="221"/>
      <c r="J19" s="219"/>
      <c r="K19" s="171"/>
      <c r="M19" s="32"/>
      <c r="N19" s="32"/>
      <c r="O19" s="32"/>
      <c r="P19" s="32"/>
      <c r="Q19" s="32"/>
      <c r="R19" s="32"/>
      <c r="S19" s="60">
        <f>J110</f>
        <v>0</v>
      </c>
      <c r="T19" s="21" t="s">
        <v>60</v>
      </c>
      <c r="U19" s="158"/>
      <c r="V19" s="63">
        <f t="shared" si="0"/>
        <v>0</v>
      </c>
    </row>
    <row r="20" spans="1:22" ht="15.75" x14ac:dyDescent="0.25">
      <c r="A20" s="171"/>
      <c r="B20" s="171"/>
      <c r="C20" s="171"/>
      <c r="D20" s="171"/>
      <c r="E20" s="171"/>
      <c r="F20" s="171"/>
      <c r="G20" s="171"/>
      <c r="I20" s="221"/>
      <c r="J20" s="219"/>
      <c r="K20" s="171"/>
      <c r="M20" s="32"/>
      <c r="N20" s="32"/>
      <c r="O20" s="18"/>
      <c r="P20" s="18"/>
      <c r="Q20" s="18"/>
      <c r="R20" s="18"/>
      <c r="S20" s="60">
        <f>J117</f>
        <v>0</v>
      </c>
      <c r="T20" s="21" t="s">
        <v>61</v>
      </c>
      <c r="U20" s="158"/>
      <c r="V20" s="63">
        <f t="shared" si="0"/>
        <v>0</v>
      </c>
    </row>
    <row r="21" spans="1:22" ht="15" x14ac:dyDescent="0.2">
      <c r="A21" s="171"/>
      <c r="B21" s="171"/>
      <c r="C21" s="171"/>
      <c r="D21" s="171"/>
      <c r="E21" s="171"/>
      <c r="F21" s="171"/>
      <c r="G21" s="171"/>
      <c r="I21" s="172"/>
      <c r="J21" s="210"/>
      <c r="K21" s="171"/>
      <c r="L21" s="181"/>
      <c r="M21" s="32"/>
      <c r="N21" s="32"/>
      <c r="O21" s="32"/>
      <c r="P21" s="32"/>
      <c r="Q21" s="18"/>
      <c r="R21" s="18"/>
      <c r="S21" s="60">
        <f>J124</f>
        <v>0</v>
      </c>
      <c r="T21" s="21" t="s">
        <v>61</v>
      </c>
      <c r="U21" s="158"/>
      <c r="V21" s="63">
        <f t="shared" si="0"/>
        <v>0</v>
      </c>
    </row>
    <row r="22" spans="1:22" ht="15.75" x14ac:dyDescent="0.25">
      <c r="A22" s="197"/>
      <c r="B22" s="190"/>
      <c r="C22" s="190"/>
      <c r="D22" s="190"/>
      <c r="E22" s="190"/>
      <c r="F22" s="191"/>
      <c r="G22" s="189"/>
      <c r="I22" s="172"/>
      <c r="J22" s="210"/>
      <c r="K22" s="171"/>
      <c r="L22" s="181"/>
      <c r="M22" s="32"/>
      <c r="N22" s="32"/>
      <c r="O22" s="32"/>
      <c r="P22" s="32"/>
      <c r="Q22" s="32"/>
      <c r="R22" s="18"/>
      <c r="S22" s="60">
        <f>J131</f>
        <v>0</v>
      </c>
      <c r="T22" s="21" t="s">
        <v>61</v>
      </c>
      <c r="U22" s="158"/>
      <c r="V22" s="63">
        <f t="shared" si="0"/>
        <v>0</v>
      </c>
    </row>
    <row r="23" spans="1:22" ht="15" x14ac:dyDescent="0.2">
      <c r="A23" s="171"/>
      <c r="B23" s="171"/>
      <c r="C23" s="171"/>
      <c r="D23" s="171"/>
      <c r="E23" s="171"/>
      <c r="F23" s="171"/>
      <c r="G23" s="171"/>
      <c r="I23" s="172"/>
      <c r="J23" s="210"/>
      <c r="K23" s="171"/>
      <c r="L23" s="181"/>
      <c r="M23" s="32"/>
      <c r="N23" s="32"/>
      <c r="O23" s="32"/>
      <c r="P23" s="32"/>
      <c r="Q23" s="32"/>
      <c r="R23" s="18"/>
      <c r="S23" s="60">
        <f>J138</f>
        <v>0</v>
      </c>
      <c r="T23" s="21" t="s">
        <v>61</v>
      </c>
      <c r="U23" s="158"/>
      <c r="V23" s="63">
        <f t="shared" si="0"/>
        <v>0</v>
      </c>
    </row>
    <row r="24" spans="1:22" ht="15" x14ac:dyDescent="0.2">
      <c r="A24" s="171"/>
      <c r="B24" s="171"/>
      <c r="C24" s="171"/>
      <c r="D24" s="171"/>
      <c r="E24" s="172"/>
      <c r="F24" s="172"/>
      <c r="G24" s="171"/>
      <c r="I24" s="172"/>
      <c r="J24" s="210"/>
      <c r="K24" s="171"/>
      <c r="L24" s="181"/>
      <c r="M24" s="32"/>
      <c r="N24" s="32"/>
      <c r="O24" s="32"/>
      <c r="P24" s="32"/>
      <c r="Q24" s="32"/>
      <c r="R24" s="18"/>
      <c r="S24" s="60">
        <f>J145</f>
        <v>0</v>
      </c>
      <c r="T24" s="21" t="s">
        <v>61</v>
      </c>
      <c r="U24" s="158"/>
      <c r="V24" s="63">
        <f t="shared" si="0"/>
        <v>0</v>
      </c>
    </row>
    <row r="25" spans="1:22" ht="15.75" x14ac:dyDescent="0.25">
      <c r="A25" s="171"/>
      <c r="B25" s="171"/>
      <c r="C25" s="171"/>
      <c r="D25" s="171"/>
      <c r="E25" s="172"/>
      <c r="F25" s="172"/>
      <c r="G25" s="171"/>
      <c r="I25" s="218"/>
      <c r="J25" s="214"/>
      <c r="K25" s="171"/>
      <c r="L25" s="181"/>
      <c r="M25" s="32"/>
      <c r="N25" s="32"/>
      <c r="O25" s="32"/>
      <c r="P25" s="18"/>
      <c r="Q25" s="18"/>
      <c r="R25" s="18"/>
      <c r="S25" s="60">
        <f>J155</f>
        <v>0</v>
      </c>
      <c r="T25" s="21" t="s">
        <v>118</v>
      </c>
      <c r="U25" s="158"/>
      <c r="V25" s="63">
        <f t="shared" si="0"/>
        <v>0</v>
      </c>
    </row>
    <row r="26" spans="1:22" ht="15.75" x14ac:dyDescent="0.25">
      <c r="A26" s="171"/>
      <c r="B26" s="171"/>
      <c r="C26" s="171"/>
      <c r="D26" s="171"/>
      <c r="E26" s="171"/>
      <c r="F26" s="171"/>
      <c r="G26" s="171"/>
      <c r="I26" s="221"/>
      <c r="J26" s="219"/>
      <c r="K26" s="171"/>
      <c r="L26" s="181"/>
      <c r="M26" s="32"/>
      <c r="N26" s="32"/>
      <c r="O26" s="32"/>
      <c r="P26" s="18"/>
      <c r="Q26" s="18"/>
      <c r="R26" s="18"/>
      <c r="S26" s="60">
        <f>J166</f>
        <v>0</v>
      </c>
      <c r="T26" s="21" t="s">
        <v>118</v>
      </c>
      <c r="U26" s="158"/>
      <c r="V26" s="63">
        <f t="shared" si="0"/>
        <v>0</v>
      </c>
    </row>
    <row r="27" spans="1:22" ht="15.75" x14ac:dyDescent="0.25">
      <c r="A27" s="171"/>
      <c r="B27" s="171"/>
      <c r="C27" s="171"/>
      <c r="D27" s="171"/>
      <c r="E27" s="171"/>
      <c r="F27" s="171"/>
      <c r="G27" s="171"/>
      <c r="I27" s="221"/>
      <c r="J27" s="219"/>
      <c r="K27" s="171"/>
      <c r="L27" s="181"/>
      <c r="M27" s="32"/>
      <c r="N27" s="32"/>
      <c r="O27" s="32"/>
      <c r="P27" s="18"/>
      <c r="Q27" s="18"/>
      <c r="R27" s="18"/>
      <c r="S27" s="60">
        <f>J177</f>
        <v>0</v>
      </c>
      <c r="T27" s="21" t="s">
        <v>118</v>
      </c>
      <c r="U27" s="158"/>
      <c r="V27" s="63">
        <f t="shared" si="0"/>
        <v>0</v>
      </c>
    </row>
    <row r="28" spans="1:22" ht="15" x14ac:dyDescent="0.2">
      <c r="A28" s="171"/>
      <c r="B28" s="171"/>
      <c r="C28" s="171"/>
      <c r="D28" s="171"/>
      <c r="E28" s="171"/>
      <c r="F28" s="171"/>
      <c r="G28" s="171"/>
      <c r="I28" s="172"/>
      <c r="J28" s="210"/>
      <c r="K28" s="171"/>
      <c r="M28" s="32"/>
      <c r="N28" s="32"/>
      <c r="O28" s="32"/>
      <c r="P28" s="18"/>
      <c r="Q28" s="18"/>
      <c r="R28" s="18"/>
      <c r="S28" s="60">
        <f>J187</f>
        <v>0</v>
      </c>
      <c r="T28" s="21" t="s">
        <v>118</v>
      </c>
      <c r="U28" s="158"/>
      <c r="V28" s="63">
        <f t="shared" si="0"/>
        <v>0</v>
      </c>
    </row>
    <row r="29" spans="1:22" ht="15.75" x14ac:dyDescent="0.25">
      <c r="A29" s="825"/>
      <c r="B29" s="826"/>
      <c r="C29" s="826"/>
      <c r="D29" s="826"/>
      <c r="E29" s="826"/>
      <c r="F29" s="827"/>
      <c r="G29" s="171"/>
      <c r="I29" s="172"/>
      <c r="J29" s="210"/>
      <c r="K29" s="171"/>
      <c r="M29" s="32"/>
      <c r="N29" s="32"/>
      <c r="O29" s="32"/>
      <c r="P29" s="32"/>
      <c r="Q29" s="18"/>
      <c r="R29" s="18"/>
      <c r="S29" s="60">
        <f>J199</f>
        <v>0</v>
      </c>
      <c r="T29" s="21" t="s">
        <v>118</v>
      </c>
      <c r="U29" s="158"/>
      <c r="V29" s="63">
        <f t="shared" si="0"/>
        <v>0</v>
      </c>
    </row>
    <row r="30" spans="1:22" ht="15" x14ac:dyDescent="0.2">
      <c r="A30" s="171"/>
      <c r="B30" s="171"/>
      <c r="C30" s="171"/>
      <c r="D30" s="171"/>
      <c r="E30" s="171"/>
      <c r="F30" s="171"/>
      <c r="G30" s="171"/>
      <c r="I30" s="172"/>
      <c r="J30" s="210"/>
      <c r="K30" s="171"/>
      <c r="M30" s="32"/>
      <c r="N30" s="32"/>
      <c r="O30" s="32"/>
      <c r="P30" s="18"/>
      <c r="Q30" s="18"/>
      <c r="R30" s="18"/>
      <c r="S30" s="60">
        <f>J210</f>
        <v>0</v>
      </c>
      <c r="T30" s="21" t="s">
        <v>118</v>
      </c>
      <c r="U30" s="158"/>
      <c r="V30" s="63">
        <f t="shared" si="0"/>
        <v>0</v>
      </c>
    </row>
    <row r="31" spans="1:22" ht="15" x14ac:dyDescent="0.2">
      <c r="A31" s="171"/>
      <c r="B31" s="171"/>
      <c r="C31" s="171"/>
      <c r="D31" s="171"/>
      <c r="E31" s="172"/>
      <c r="F31" s="172"/>
      <c r="G31" s="171"/>
      <c r="I31" s="172"/>
      <c r="J31" s="210"/>
      <c r="K31" s="171"/>
      <c r="M31" s="32"/>
      <c r="N31" s="32"/>
      <c r="O31" s="32"/>
      <c r="P31" s="18"/>
      <c r="Q31" s="18"/>
      <c r="R31" s="18"/>
      <c r="S31" s="60">
        <f>J221</f>
        <v>0</v>
      </c>
      <c r="T31" s="21" t="s">
        <v>118</v>
      </c>
      <c r="U31" s="158"/>
      <c r="V31" s="63">
        <f t="shared" si="0"/>
        <v>0</v>
      </c>
    </row>
    <row r="32" spans="1:22" ht="15.75" x14ac:dyDescent="0.25">
      <c r="A32" s="171"/>
      <c r="B32" s="171"/>
      <c r="C32" s="171"/>
      <c r="D32" s="171"/>
      <c r="E32" s="172"/>
      <c r="F32" s="172"/>
      <c r="G32" s="171"/>
      <c r="I32" s="218"/>
      <c r="J32" s="214"/>
      <c r="K32" s="171"/>
      <c r="M32" s="32"/>
      <c r="N32" s="32"/>
      <c r="O32" s="32"/>
      <c r="P32" s="18"/>
      <c r="Q32" s="18"/>
      <c r="R32" s="18"/>
      <c r="S32" s="60">
        <f>J234</f>
        <v>0</v>
      </c>
      <c r="T32" s="21" t="s">
        <v>110</v>
      </c>
      <c r="U32" s="226"/>
      <c r="V32" s="63">
        <f t="shared" si="0"/>
        <v>0</v>
      </c>
    </row>
    <row r="33" spans="1:22" ht="15" x14ac:dyDescent="0.2">
      <c r="A33" s="171"/>
      <c r="B33" s="171"/>
      <c r="C33" s="171"/>
      <c r="D33" s="171"/>
      <c r="E33" s="171"/>
      <c r="F33" s="171"/>
      <c r="G33" s="171"/>
      <c r="H33" s="172"/>
      <c r="I33" s="210"/>
      <c r="J33" s="171"/>
    </row>
    <row r="34" spans="1:22" ht="15" x14ac:dyDescent="0.2">
      <c r="A34" s="171"/>
      <c r="B34" s="171"/>
      <c r="C34" s="171"/>
      <c r="D34" s="171"/>
      <c r="E34" s="171"/>
      <c r="F34" s="171"/>
      <c r="G34" s="171"/>
      <c r="H34" s="172"/>
      <c r="I34" s="210"/>
      <c r="J34" s="171"/>
      <c r="U34" s="158" t="s">
        <v>116</v>
      </c>
      <c r="V34" s="157">
        <f>SUM(V4:V32)</f>
        <v>0</v>
      </c>
    </row>
    <row r="35" spans="1:22" ht="15" x14ac:dyDescent="0.2">
      <c r="A35" s="171"/>
      <c r="B35" s="171"/>
      <c r="C35" s="171"/>
      <c r="D35" s="171"/>
      <c r="E35" s="171"/>
      <c r="F35" s="171"/>
      <c r="G35" s="171"/>
      <c r="H35" s="172"/>
      <c r="I35" s="210"/>
      <c r="J35" s="171"/>
    </row>
    <row r="36" spans="1:22" ht="15.75" x14ac:dyDescent="0.25">
      <c r="A36" s="197"/>
      <c r="B36" s="190"/>
      <c r="C36" s="190"/>
      <c r="D36" s="190"/>
      <c r="E36" s="190"/>
      <c r="F36" s="191"/>
      <c r="G36" s="189"/>
      <c r="H36" s="221"/>
      <c r="I36" s="210"/>
      <c r="J36" s="171"/>
    </row>
    <row r="37" spans="1:22" ht="15" x14ac:dyDescent="0.2">
      <c r="A37" s="171"/>
      <c r="B37" s="171"/>
      <c r="C37" s="171"/>
      <c r="D37" s="171"/>
      <c r="E37" s="171"/>
      <c r="F37" s="171"/>
      <c r="G37" s="171"/>
      <c r="H37" s="172"/>
      <c r="I37" s="210"/>
      <c r="J37" s="171"/>
    </row>
    <row r="38" spans="1:22" ht="15" x14ac:dyDescent="0.2">
      <c r="A38" s="171"/>
      <c r="B38" s="171"/>
      <c r="C38" s="171"/>
      <c r="D38" s="171"/>
      <c r="E38" s="172"/>
      <c r="F38" s="172"/>
      <c r="G38" s="171"/>
      <c r="H38" s="172"/>
      <c r="I38" s="210"/>
      <c r="J38" s="171"/>
    </row>
    <row r="39" spans="1:22" ht="15.75" x14ac:dyDescent="0.25">
      <c r="A39" s="171"/>
      <c r="B39" s="171"/>
      <c r="C39" s="171"/>
      <c r="D39" s="171"/>
      <c r="E39" s="172"/>
      <c r="F39" s="172"/>
      <c r="G39" s="171"/>
      <c r="I39" s="218"/>
      <c r="J39" s="214"/>
      <c r="K39" s="171"/>
    </row>
    <row r="40" spans="1:22" ht="15.75" x14ac:dyDescent="0.25">
      <c r="A40" s="171"/>
      <c r="B40" s="171"/>
      <c r="C40" s="171"/>
      <c r="D40" s="171"/>
      <c r="E40" s="171"/>
      <c r="F40" s="171"/>
      <c r="G40" s="171"/>
      <c r="I40" s="221"/>
      <c r="J40" s="219"/>
      <c r="K40" s="171"/>
    </row>
    <row r="41" spans="1:22" ht="15.75" x14ac:dyDescent="0.25">
      <c r="A41" s="171"/>
      <c r="B41" s="171"/>
      <c r="C41" s="171"/>
      <c r="D41" s="171"/>
      <c r="E41" s="171"/>
      <c r="F41" s="171"/>
      <c r="G41" s="171"/>
      <c r="I41" s="221"/>
      <c r="J41" s="219"/>
      <c r="K41" s="171"/>
    </row>
    <row r="42" spans="1:22" ht="15" x14ac:dyDescent="0.2">
      <c r="A42" s="171"/>
      <c r="B42" s="171"/>
      <c r="C42" s="171"/>
      <c r="D42" s="171"/>
      <c r="E42" s="171"/>
      <c r="F42" s="171"/>
      <c r="G42" s="171"/>
      <c r="I42" s="172"/>
      <c r="J42" s="210"/>
      <c r="K42" s="171"/>
    </row>
    <row r="43" spans="1:22" ht="15.75" x14ac:dyDescent="0.25">
      <c r="A43" s="825"/>
      <c r="B43" s="826"/>
      <c r="C43" s="826"/>
      <c r="D43" s="826"/>
      <c r="E43" s="826"/>
      <c r="F43" s="827"/>
      <c r="G43" s="171"/>
      <c r="I43" s="172"/>
      <c r="J43" s="210"/>
      <c r="K43" s="171"/>
    </row>
    <row r="44" spans="1:22" ht="15" x14ac:dyDescent="0.2">
      <c r="A44" s="171"/>
      <c r="B44" s="171"/>
      <c r="C44" s="171"/>
      <c r="D44" s="171"/>
      <c r="E44" s="171"/>
      <c r="F44" s="171"/>
      <c r="G44" s="171"/>
      <c r="I44" s="172"/>
      <c r="J44" s="210"/>
      <c r="K44" s="171"/>
    </row>
    <row r="45" spans="1:22" ht="15" x14ac:dyDescent="0.2">
      <c r="A45" s="171"/>
      <c r="B45" s="171"/>
      <c r="C45" s="171"/>
      <c r="D45" s="171"/>
      <c r="E45" s="172"/>
      <c r="F45" s="172"/>
      <c r="G45" s="171"/>
      <c r="I45" s="172"/>
      <c r="J45" s="210"/>
      <c r="K45" s="171"/>
    </row>
    <row r="46" spans="1:22" ht="15.75" x14ac:dyDescent="0.25">
      <c r="A46" s="171"/>
      <c r="B46" s="171"/>
      <c r="C46" s="171"/>
      <c r="D46" s="171"/>
      <c r="E46" s="172"/>
      <c r="F46" s="172"/>
      <c r="G46" s="171"/>
      <c r="I46" s="218"/>
      <c r="J46" s="214"/>
      <c r="K46" s="171"/>
    </row>
    <row r="47" spans="1:22" ht="15" x14ac:dyDescent="0.2">
      <c r="A47" s="171"/>
      <c r="B47" s="171"/>
      <c r="C47" s="171"/>
      <c r="D47" s="171"/>
      <c r="E47" s="171"/>
      <c r="F47" s="171"/>
      <c r="G47" s="171"/>
      <c r="I47" s="172"/>
      <c r="J47" s="210"/>
      <c r="K47" s="171"/>
    </row>
    <row r="48" spans="1:22" ht="15" x14ac:dyDescent="0.2">
      <c r="A48" s="171"/>
      <c r="B48" s="171"/>
      <c r="C48" s="171"/>
      <c r="D48" s="171"/>
      <c r="E48" s="171"/>
      <c r="F48" s="171"/>
      <c r="G48" s="171"/>
      <c r="I48" s="172"/>
      <c r="J48" s="210"/>
      <c r="K48" s="171"/>
    </row>
    <row r="49" spans="1:11" ht="15" x14ac:dyDescent="0.2">
      <c r="A49" s="171"/>
      <c r="B49" s="171"/>
      <c r="C49" s="171"/>
      <c r="D49" s="171"/>
      <c r="E49" s="171"/>
      <c r="F49" s="171"/>
      <c r="G49" s="171"/>
      <c r="I49" s="172"/>
      <c r="J49" s="210"/>
      <c r="K49" s="171"/>
    </row>
    <row r="50" spans="1:11" ht="15.75" x14ac:dyDescent="0.25">
      <c r="A50" s="197"/>
      <c r="B50" s="190"/>
      <c r="C50" s="190"/>
      <c r="D50" s="190"/>
      <c r="E50" s="190"/>
      <c r="F50" s="191"/>
      <c r="G50" s="189"/>
      <c r="I50" s="172"/>
      <c r="J50" s="210"/>
      <c r="K50" s="171"/>
    </row>
    <row r="51" spans="1:11" ht="15" x14ac:dyDescent="0.2">
      <c r="A51" s="171"/>
      <c r="B51" s="171"/>
      <c r="C51" s="171"/>
      <c r="D51" s="171"/>
      <c r="E51" s="172"/>
      <c r="F51" s="172"/>
      <c r="G51" s="171"/>
      <c r="I51" s="172"/>
      <c r="J51" s="210"/>
      <c r="K51" s="171"/>
    </row>
    <row r="52" spans="1:11" ht="15" x14ac:dyDescent="0.2">
      <c r="A52" s="171"/>
      <c r="B52" s="171"/>
      <c r="C52" s="171"/>
      <c r="D52" s="171"/>
      <c r="E52" s="172"/>
      <c r="F52" s="172"/>
      <c r="G52" s="171"/>
      <c r="I52" s="172"/>
      <c r="J52" s="210"/>
      <c r="K52" s="171"/>
    </row>
    <row r="53" spans="1:11" ht="15.75" x14ac:dyDescent="0.25">
      <c r="A53" s="171"/>
      <c r="B53" s="171"/>
      <c r="C53" s="171"/>
      <c r="D53" s="171"/>
      <c r="E53" s="172"/>
      <c r="F53" s="172"/>
      <c r="G53" s="171"/>
      <c r="I53" s="218"/>
      <c r="J53" s="214"/>
      <c r="K53" s="171"/>
    </row>
    <row r="54" spans="1:11" ht="15.75" x14ac:dyDescent="0.25">
      <c r="A54" s="171"/>
      <c r="B54" s="171"/>
      <c r="C54" s="171"/>
      <c r="D54" s="171"/>
      <c r="E54" s="171"/>
      <c r="F54" s="171"/>
      <c r="G54" s="171"/>
      <c r="I54" s="221"/>
      <c r="J54" s="219"/>
      <c r="K54" s="171"/>
    </row>
    <row r="55" spans="1:11" ht="15.75" x14ac:dyDescent="0.25">
      <c r="A55" s="171"/>
      <c r="B55" s="171"/>
      <c r="C55" s="171"/>
      <c r="D55" s="171"/>
      <c r="E55" s="171"/>
      <c r="F55" s="171"/>
      <c r="G55" s="171"/>
      <c r="I55" s="221"/>
      <c r="J55" s="219"/>
      <c r="K55" s="171"/>
    </row>
    <row r="56" spans="1:11" ht="15" x14ac:dyDescent="0.2">
      <c r="A56" s="171"/>
      <c r="B56" s="171"/>
      <c r="C56" s="171"/>
      <c r="D56" s="171"/>
      <c r="E56" s="171"/>
      <c r="F56" s="171"/>
      <c r="G56" s="171"/>
      <c r="I56" s="172"/>
      <c r="J56" s="210"/>
      <c r="K56" s="171"/>
    </row>
    <row r="57" spans="1:11" ht="15.75" x14ac:dyDescent="0.25">
      <c r="A57" s="197"/>
      <c r="B57" s="190"/>
      <c r="C57" s="190"/>
      <c r="D57" s="190"/>
      <c r="E57" s="190"/>
      <c r="F57" s="191"/>
      <c r="G57" s="189"/>
      <c r="I57" s="172"/>
      <c r="J57" s="210"/>
      <c r="K57" s="171"/>
    </row>
    <row r="58" spans="1:11" ht="15" x14ac:dyDescent="0.2">
      <c r="A58" s="171"/>
      <c r="B58" s="171"/>
      <c r="C58" s="171"/>
      <c r="D58" s="171"/>
      <c r="E58" s="171"/>
      <c r="F58" s="171"/>
      <c r="G58" s="171"/>
      <c r="I58" s="172"/>
      <c r="J58" s="210"/>
      <c r="K58" s="171"/>
    </row>
    <row r="59" spans="1:11" ht="15" x14ac:dyDescent="0.2">
      <c r="A59" s="171"/>
      <c r="B59" s="171"/>
      <c r="C59" s="171"/>
      <c r="D59" s="171"/>
      <c r="E59" s="172"/>
      <c r="F59" s="172"/>
      <c r="G59" s="171"/>
      <c r="I59" s="172"/>
      <c r="J59" s="210"/>
      <c r="K59" s="171"/>
    </row>
    <row r="60" spans="1:11" ht="15.75" x14ac:dyDescent="0.25">
      <c r="A60" s="171"/>
      <c r="B60" s="171"/>
      <c r="C60" s="171"/>
      <c r="D60" s="171"/>
      <c r="E60" s="172"/>
      <c r="F60" s="172"/>
      <c r="G60" s="171"/>
      <c r="I60" s="218"/>
      <c r="J60" s="214"/>
      <c r="K60" s="171"/>
    </row>
    <row r="61" spans="1:11" ht="15" x14ac:dyDescent="0.2">
      <c r="A61" s="171"/>
      <c r="B61" s="171"/>
      <c r="C61" s="171"/>
      <c r="D61" s="171"/>
      <c r="E61" s="171"/>
      <c r="F61" s="171"/>
      <c r="G61" s="171"/>
      <c r="I61" s="172"/>
      <c r="J61" s="210"/>
      <c r="K61" s="171"/>
    </row>
    <row r="62" spans="1:11" ht="15" x14ac:dyDescent="0.2">
      <c r="A62" s="171"/>
      <c r="B62" s="171"/>
      <c r="C62" s="171"/>
      <c r="D62" s="171"/>
      <c r="E62" s="171"/>
      <c r="F62" s="171"/>
      <c r="G62" s="171"/>
      <c r="I62" s="172"/>
      <c r="J62" s="210"/>
      <c r="K62" s="171"/>
    </row>
    <row r="63" spans="1:11" ht="15" x14ac:dyDescent="0.2">
      <c r="A63" s="171"/>
      <c r="B63" s="171"/>
      <c r="C63" s="171"/>
      <c r="D63" s="171"/>
      <c r="E63" s="171"/>
      <c r="F63" s="171"/>
      <c r="G63" s="171"/>
      <c r="I63" s="172"/>
      <c r="J63" s="210"/>
      <c r="K63" s="171"/>
    </row>
    <row r="64" spans="1:11" ht="15.75" x14ac:dyDescent="0.25">
      <c r="A64" s="197"/>
      <c r="B64" s="192"/>
      <c r="C64" s="192"/>
      <c r="D64" s="192"/>
      <c r="E64" s="192"/>
      <c r="F64" s="193"/>
      <c r="G64" s="171"/>
      <c r="I64" s="172"/>
      <c r="J64" s="210"/>
      <c r="K64" s="171"/>
    </row>
    <row r="65" spans="1:11" ht="15" x14ac:dyDescent="0.2">
      <c r="A65" s="171"/>
      <c r="B65" s="166"/>
      <c r="C65" s="166"/>
      <c r="D65" s="166"/>
      <c r="E65" s="166"/>
      <c r="F65" s="166"/>
      <c r="G65" s="171"/>
      <c r="I65" s="172"/>
      <c r="J65" s="210"/>
      <c r="K65" s="171"/>
    </row>
    <row r="66" spans="1:11" ht="15" x14ac:dyDescent="0.2">
      <c r="A66" s="171"/>
      <c r="B66" s="166"/>
      <c r="C66" s="166"/>
      <c r="D66" s="166"/>
      <c r="E66" s="175"/>
      <c r="F66" s="175"/>
      <c r="G66" s="171"/>
      <c r="I66" s="172"/>
      <c r="J66" s="210"/>
      <c r="K66" s="171"/>
    </row>
    <row r="67" spans="1:11" ht="15.75" x14ac:dyDescent="0.25">
      <c r="A67" s="171"/>
      <c r="B67" s="166"/>
      <c r="C67" s="166"/>
      <c r="D67" s="166"/>
      <c r="E67" s="175"/>
      <c r="F67" s="175"/>
      <c r="G67" s="171"/>
      <c r="I67" s="218"/>
      <c r="J67" s="214"/>
      <c r="K67" s="171"/>
    </row>
    <row r="68" spans="1:11" ht="15.75" x14ac:dyDescent="0.25">
      <c r="A68" s="171"/>
      <c r="B68" s="166"/>
      <c r="C68" s="166"/>
      <c r="D68" s="166"/>
      <c r="E68" s="166"/>
      <c r="F68" s="166"/>
      <c r="G68" s="171"/>
      <c r="I68" s="221"/>
      <c r="J68" s="219"/>
      <c r="K68" s="171"/>
    </row>
    <row r="69" spans="1:11" ht="15.75" x14ac:dyDescent="0.25">
      <c r="A69" s="171"/>
      <c r="B69" s="166"/>
      <c r="C69" s="166"/>
      <c r="D69" s="166"/>
      <c r="E69" s="166"/>
      <c r="F69" s="166"/>
      <c r="G69" s="171"/>
      <c r="I69" s="221"/>
      <c r="J69" s="219"/>
      <c r="K69" s="171"/>
    </row>
    <row r="70" spans="1:11" ht="15" x14ac:dyDescent="0.2">
      <c r="A70" s="171"/>
      <c r="B70" s="166"/>
      <c r="C70" s="166"/>
      <c r="D70" s="166"/>
      <c r="E70" s="166"/>
      <c r="F70" s="166"/>
      <c r="G70" s="171"/>
      <c r="I70" s="171"/>
      <c r="J70" s="210"/>
      <c r="K70" s="171"/>
    </row>
    <row r="71" spans="1:11" ht="15.75" x14ac:dyDescent="0.25">
      <c r="A71" s="825"/>
      <c r="B71" s="826"/>
      <c r="C71" s="826"/>
      <c r="D71" s="826"/>
      <c r="E71" s="826"/>
      <c r="F71" s="827"/>
      <c r="G71" s="171"/>
      <c r="I71" s="171"/>
      <c r="J71" s="210"/>
      <c r="K71" s="171"/>
    </row>
    <row r="72" spans="1:11" ht="15" x14ac:dyDescent="0.2">
      <c r="A72" s="171"/>
      <c r="B72" s="171"/>
      <c r="C72" s="171"/>
      <c r="D72" s="171"/>
      <c r="E72" s="171"/>
      <c r="F72" s="171"/>
      <c r="G72" s="171"/>
      <c r="I72" s="171"/>
      <c r="J72" s="210"/>
      <c r="K72" s="171"/>
    </row>
    <row r="73" spans="1:11" ht="15" x14ac:dyDescent="0.2">
      <c r="A73" s="171"/>
      <c r="B73" s="171"/>
      <c r="C73" s="171"/>
      <c r="D73" s="171"/>
      <c r="E73" s="172"/>
      <c r="F73" s="172"/>
      <c r="G73" s="171"/>
      <c r="I73" s="172"/>
      <c r="J73" s="210"/>
      <c r="K73" s="171"/>
    </row>
    <row r="74" spans="1:11" ht="15.75" x14ac:dyDescent="0.25">
      <c r="A74" s="171"/>
      <c r="B74" s="171"/>
      <c r="C74" s="171"/>
      <c r="D74" s="171"/>
      <c r="E74" s="172"/>
      <c r="F74" s="172"/>
      <c r="G74" s="171"/>
      <c r="I74" s="218"/>
      <c r="J74" s="214"/>
      <c r="K74" s="171"/>
    </row>
    <row r="75" spans="1:11" ht="15" x14ac:dyDescent="0.2">
      <c r="A75" s="171"/>
      <c r="B75" s="171"/>
      <c r="C75" s="171"/>
      <c r="D75" s="171"/>
      <c r="E75" s="171"/>
      <c r="F75" s="171"/>
      <c r="G75" s="171"/>
      <c r="I75" s="172"/>
      <c r="J75" s="210"/>
      <c r="K75" s="171"/>
    </row>
    <row r="76" spans="1:11" ht="15" x14ac:dyDescent="0.2">
      <c r="A76" s="171"/>
      <c r="B76" s="171"/>
      <c r="C76" s="171"/>
      <c r="D76" s="171"/>
      <c r="E76" s="171"/>
      <c r="F76" s="171"/>
      <c r="G76" s="171"/>
      <c r="I76" s="172"/>
      <c r="J76" s="210"/>
      <c r="K76" s="171"/>
    </row>
    <row r="77" spans="1:11" ht="15" x14ac:dyDescent="0.2">
      <c r="A77" s="171"/>
      <c r="B77" s="171"/>
      <c r="C77" s="171"/>
      <c r="D77" s="171"/>
      <c r="E77" s="171"/>
      <c r="F77" s="171"/>
      <c r="G77" s="171"/>
      <c r="I77" s="172"/>
      <c r="J77" s="210"/>
      <c r="K77" s="171"/>
    </row>
    <row r="78" spans="1:11" ht="15.75" x14ac:dyDescent="0.25">
      <c r="A78" s="825"/>
      <c r="B78" s="826"/>
      <c r="C78" s="826"/>
      <c r="D78" s="826"/>
      <c r="E78" s="826"/>
      <c r="F78" s="827"/>
      <c r="G78" s="171"/>
      <c r="I78" s="172"/>
      <c r="J78" s="210"/>
      <c r="K78" s="171"/>
    </row>
    <row r="79" spans="1:11" ht="15" x14ac:dyDescent="0.2">
      <c r="A79" s="171"/>
      <c r="B79" s="171"/>
      <c r="C79" s="171"/>
      <c r="D79" s="171"/>
      <c r="E79" s="171"/>
      <c r="F79" s="171"/>
      <c r="G79" s="171"/>
      <c r="I79" s="172"/>
      <c r="J79" s="210"/>
      <c r="K79" s="171"/>
    </row>
    <row r="80" spans="1:11" ht="15" x14ac:dyDescent="0.2">
      <c r="A80" s="171"/>
      <c r="B80" s="171"/>
      <c r="C80" s="171"/>
      <c r="D80" s="171"/>
      <c r="E80" s="172"/>
      <c r="F80" s="172"/>
      <c r="G80" s="171"/>
      <c r="I80" s="172"/>
      <c r="J80" s="210"/>
      <c r="K80" s="171"/>
    </row>
    <row r="81" spans="1:11" ht="15.75" x14ac:dyDescent="0.25">
      <c r="A81" s="171"/>
      <c r="B81" s="171"/>
      <c r="C81" s="171"/>
      <c r="D81" s="171"/>
      <c r="E81" s="172"/>
      <c r="F81" s="172"/>
      <c r="G81" s="171"/>
      <c r="I81" s="218"/>
      <c r="J81" s="214"/>
      <c r="K81" s="171"/>
    </row>
    <row r="82" spans="1:11" ht="15.75" x14ac:dyDescent="0.25">
      <c r="A82" s="171"/>
      <c r="B82" s="171"/>
      <c r="C82" s="171"/>
      <c r="D82" s="171"/>
      <c r="E82" s="171"/>
      <c r="F82" s="171"/>
      <c r="G82" s="171"/>
      <c r="H82" s="179"/>
      <c r="I82" s="219"/>
      <c r="J82" s="171"/>
    </row>
    <row r="83" spans="1:11" ht="15.75" x14ac:dyDescent="0.25">
      <c r="A83" s="171"/>
      <c r="B83" s="171"/>
      <c r="C83" s="171"/>
      <c r="D83" s="171"/>
      <c r="E83" s="171"/>
      <c r="F83" s="171"/>
      <c r="G83" s="171"/>
      <c r="H83" s="179"/>
      <c r="I83" s="180"/>
      <c r="J83" s="171"/>
    </row>
    <row r="84" spans="1:11" ht="15.75" x14ac:dyDescent="0.25">
      <c r="A84" s="171"/>
      <c r="B84" s="171"/>
      <c r="C84" s="171"/>
      <c r="D84" s="171"/>
      <c r="E84" s="171"/>
      <c r="F84" s="171"/>
      <c r="G84" s="171"/>
      <c r="H84" s="179"/>
      <c r="I84" s="180"/>
      <c r="J84" s="171"/>
    </row>
    <row r="85" spans="1:11" ht="15.75" x14ac:dyDescent="0.25">
      <c r="A85" s="197"/>
      <c r="B85" s="190"/>
      <c r="C85" s="190"/>
      <c r="D85" s="190"/>
      <c r="E85" s="190"/>
      <c r="F85" s="190"/>
      <c r="G85" s="191"/>
      <c r="H85" s="189"/>
      <c r="I85" s="189"/>
      <c r="J85" s="171"/>
    </row>
    <row r="86" spans="1:11" ht="15" x14ac:dyDescent="0.2">
      <c r="A86" s="171"/>
      <c r="B86" s="171"/>
      <c r="C86" s="171"/>
      <c r="D86" s="171"/>
      <c r="E86" s="171"/>
      <c r="F86" s="171"/>
      <c r="G86" s="171"/>
      <c r="H86" s="171"/>
      <c r="I86" s="171"/>
      <c r="J86" s="171"/>
    </row>
    <row r="87" spans="1:11" ht="15" x14ac:dyDescent="0.2">
      <c r="A87" s="171"/>
      <c r="B87" s="171"/>
      <c r="C87" s="171"/>
      <c r="D87" s="171"/>
      <c r="E87" s="172"/>
      <c r="F87" s="172"/>
      <c r="G87" s="171"/>
      <c r="H87" s="171"/>
      <c r="I87" s="171"/>
      <c r="J87" s="171"/>
    </row>
    <row r="88" spans="1:11" ht="15.75" x14ac:dyDescent="0.25">
      <c r="A88" s="171"/>
      <c r="B88" s="171"/>
      <c r="C88" s="171"/>
      <c r="D88" s="171"/>
      <c r="E88" s="172"/>
      <c r="F88" s="172"/>
      <c r="G88" s="171"/>
      <c r="I88" s="218"/>
      <c r="J88" s="214"/>
      <c r="K88" s="171"/>
    </row>
    <row r="89" spans="1:11" ht="15" x14ac:dyDescent="0.2">
      <c r="A89" s="171"/>
      <c r="B89" s="171"/>
      <c r="C89" s="171"/>
      <c r="D89" s="171"/>
      <c r="E89" s="171"/>
      <c r="F89" s="171"/>
      <c r="G89" s="171"/>
      <c r="I89" s="171"/>
      <c r="J89" s="171"/>
      <c r="K89" s="171"/>
    </row>
    <row r="90" spans="1:11" ht="15" x14ac:dyDescent="0.2">
      <c r="A90" s="166"/>
      <c r="B90" s="166"/>
      <c r="C90" s="166"/>
      <c r="D90" s="166"/>
      <c r="E90" s="166"/>
      <c r="F90" s="166"/>
      <c r="G90" s="166"/>
      <c r="H90" s="161"/>
      <c r="I90" s="166"/>
      <c r="J90" s="166"/>
      <c r="K90" s="171"/>
    </row>
    <row r="91" spans="1:11" ht="15" x14ac:dyDescent="0.2">
      <c r="A91" s="166"/>
      <c r="B91" s="166"/>
      <c r="C91" s="166"/>
      <c r="D91" s="166"/>
      <c r="E91" s="166"/>
      <c r="F91" s="166"/>
      <c r="G91" s="166"/>
      <c r="H91" s="161"/>
      <c r="I91" s="166"/>
      <c r="J91" s="166"/>
      <c r="K91" s="171"/>
    </row>
    <row r="92" spans="1:11" ht="15.75" x14ac:dyDescent="0.25">
      <c r="A92" s="189"/>
      <c r="B92" s="189"/>
      <c r="C92" s="189"/>
      <c r="D92" s="189"/>
      <c r="E92" s="189"/>
      <c r="F92" s="189"/>
      <c r="G92" s="189"/>
      <c r="H92" s="189"/>
      <c r="I92" s="189"/>
      <c r="J92" s="189"/>
    </row>
    <row r="93" spans="1:11" ht="15" x14ac:dyDescent="0.2">
      <c r="A93" s="166"/>
      <c r="B93" s="166"/>
      <c r="C93" s="166"/>
      <c r="D93" s="166"/>
      <c r="E93" s="166"/>
      <c r="F93" s="166"/>
      <c r="G93" s="166"/>
      <c r="H93" s="166"/>
      <c r="I93" s="166"/>
      <c r="J93" s="166"/>
    </row>
    <row r="94" spans="1:11" ht="15" x14ac:dyDescent="0.2">
      <c r="A94" s="166"/>
      <c r="B94" s="166"/>
      <c r="C94" s="166"/>
      <c r="D94" s="166"/>
      <c r="E94" s="175"/>
      <c r="F94" s="175"/>
      <c r="G94" s="166"/>
      <c r="H94" s="166"/>
      <c r="I94" s="166"/>
      <c r="J94" s="166"/>
    </row>
    <row r="95" spans="1:11" ht="15.75" x14ac:dyDescent="0.25">
      <c r="A95" s="166"/>
      <c r="B95" s="166"/>
      <c r="C95" s="166"/>
      <c r="D95" s="166"/>
      <c r="E95" s="175"/>
      <c r="F95" s="175"/>
      <c r="G95" s="166"/>
      <c r="H95" s="161"/>
      <c r="I95" s="221"/>
      <c r="J95" s="219"/>
      <c r="K95" s="171"/>
    </row>
    <row r="96" spans="1:11" ht="15" x14ac:dyDescent="0.2">
      <c r="A96" s="166"/>
      <c r="B96" s="166"/>
      <c r="C96" s="166"/>
      <c r="D96" s="166"/>
      <c r="E96" s="166"/>
      <c r="F96" s="166"/>
      <c r="G96" s="166"/>
      <c r="H96" s="161"/>
      <c r="I96" s="175"/>
      <c r="J96" s="216"/>
      <c r="K96" s="171"/>
    </row>
    <row r="97" spans="1:11" ht="15" x14ac:dyDescent="0.2">
      <c r="A97" s="166"/>
      <c r="B97" s="166"/>
      <c r="C97" s="166"/>
      <c r="D97" s="166"/>
      <c r="E97" s="166"/>
      <c r="F97" s="166"/>
      <c r="G97" s="166"/>
      <c r="H97" s="161"/>
      <c r="I97" s="175"/>
      <c r="J97" s="216"/>
      <c r="K97" s="171"/>
    </row>
    <row r="98" spans="1:11" ht="15" x14ac:dyDescent="0.2">
      <c r="A98" s="166"/>
      <c r="B98" s="166"/>
      <c r="C98" s="166"/>
      <c r="D98" s="166"/>
      <c r="E98" s="166"/>
      <c r="F98" s="166"/>
      <c r="G98" s="166"/>
      <c r="H98" s="161"/>
      <c r="I98" s="175"/>
      <c r="J98" s="216"/>
      <c r="K98" s="171"/>
    </row>
    <row r="99" spans="1:11" ht="15.75" x14ac:dyDescent="0.25">
      <c r="A99" s="836"/>
      <c r="B99" s="836"/>
      <c r="C99" s="836"/>
      <c r="D99" s="836"/>
      <c r="E99" s="836"/>
      <c r="F99" s="836"/>
      <c r="G99" s="166"/>
      <c r="H99" s="161"/>
      <c r="I99" s="175"/>
      <c r="J99" s="216"/>
      <c r="K99" s="171"/>
    </row>
    <row r="100" spans="1:11" ht="15" x14ac:dyDescent="0.2">
      <c r="A100" s="166"/>
      <c r="B100" s="166"/>
      <c r="C100" s="166"/>
      <c r="D100" s="166"/>
      <c r="E100" s="166"/>
      <c r="F100" s="166"/>
      <c r="G100" s="166"/>
      <c r="H100" s="161"/>
      <c r="I100" s="175"/>
      <c r="J100" s="216"/>
      <c r="K100" s="171"/>
    </row>
    <row r="101" spans="1:11" ht="15" x14ac:dyDescent="0.2">
      <c r="A101" s="166"/>
      <c r="B101" s="166"/>
      <c r="C101" s="166"/>
      <c r="D101" s="166"/>
      <c r="E101" s="175"/>
      <c r="F101" s="175"/>
      <c r="G101" s="166"/>
      <c r="H101" s="161"/>
      <c r="I101" s="175"/>
      <c r="J101" s="216"/>
      <c r="K101" s="171"/>
    </row>
    <row r="102" spans="1:11" ht="15.75" x14ac:dyDescent="0.25">
      <c r="A102" s="166"/>
      <c r="B102" s="166"/>
      <c r="C102" s="166"/>
      <c r="D102" s="166"/>
      <c r="E102" s="175"/>
      <c r="F102" s="175"/>
      <c r="G102" s="166"/>
      <c r="H102" s="161"/>
      <c r="I102" s="221"/>
      <c r="J102" s="219"/>
      <c r="K102" s="171"/>
    </row>
    <row r="103" spans="1:11" ht="15" x14ac:dyDescent="0.2">
      <c r="A103" s="166"/>
      <c r="B103" s="166"/>
      <c r="C103" s="166"/>
      <c r="D103" s="166"/>
      <c r="E103" s="166"/>
      <c r="F103" s="166"/>
      <c r="G103" s="166"/>
      <c r="H103" s="161"/>
      <c r="I103" s="175"/>
      <c r="J103" s="216"/>
      <c r="K103" s="171"/>
    </row>
    <row r="104" spans="1:11" ht="15" x14ac:dyDescent="0.2">
      <c r="A104" s="166"/>
      <c r="B104" s="166"/>
      <c r="C104" s="166"/>
      <c r="D104" s="166"/>
      <c r="E104" s="166"/>
      <c r="F104" s="166"/>
      <c r="G104" s="166"/>
      <c r="H104" s="161"/>
      <c r="I104" s="175"/>
      <c r="J104" s="216"/>
      <c r="K104" s="171"/>
    </row>
    <row r="105" spans="1:11" ht="15" x14ac:dyDescent="0.2">
      <c r="A105" s="166"/>
      <c r="B105" s="166"/>
      <c r="C105" s="166"/>
      <c r="D105" s="166"/>
      <c r="E105" s="166"/>
      <c r="F105" s="166"/>
      <c r="G105" s="166"/>
      <c r="H105" s="161"/>
      <c r="I105" s="175"/>
      <c r="J105" s="216"/>
      <c r="K105" s="171"/>
    </row>
    <row r="106" spans="1:11" ht="15.75" x14ac:dyDescent="0.25">
      <c r="A106" s="836"/>
      <c r="B106" s="836"/>
      <c r="C106" s="836"/>
      <c r="D106" s="836"/>
      <c r="E106" s="836"/>
      <c r="F106" s="836"/>
      <c r="G106" s="836"/>
      <c r="H106" s="836"/>
      <c r="I106" s="175"/>
      <c r="J106" s="216"/>
    </row>
    <row r="107" spans="1:11" ht="15" x14ac:dyDescent="0.2">
      <c r="A107" s="166"/>
      <c r="B107" s="166"/>
      <c r="C107" s="166"/>
      <c r="D107" s="166"/>
      <c r="E107" s="166"/>
      <c r="F107" s="166"/>
      <c r="G107" s="166"/>
      <c r="H107" s="166"/>
      <c r="I107" s="175"/>
      <c r="J107" s="216"/>
    </row>
    <row r="108" spans="1:11" ht="15" x14ac:dyDescent="0.2">
      <c r="A108" s="166"/>
      <c r="B108" s="166"/>
      <c r="C108" s="166"/>
      <c r="D108" s="166"/>
      <c r="E108" s="175"/>
      <c r="F108" s="175"/>
      <c r="G108" s="166"/>
      <c r="H108" s="166"/>
      <c r="I108" s="175"/>
      <c r="J108" s="216"/>
    </row>
    <row r="109" spans="1:11" ht="15" x14ac:dyDescent="0.2">
      <c r="A109" s="166"/>
      <c r="B109" s="166"/>
      <c r="C109" s="166"/>
      <c r="D109" s="166"/>
      <c r="E109" s="175"/>
      <c r="F109" s="175"/>
      <c r="G109" s="166"/>
      <c r="H109" s="161"/>
      <c r="I109" s="162"/>
      <c r="J109" s="388"/>
    </row>
    <row r="110" spans="1:11" ht="15.75" x14ac:dyDescent="0.25">
      <c r="A110" s="166"/>
      <c r="B110" s="166"/>
      <c r="C110" s="166"/>
      <c r="D110" s="166"/>
      <c r="E110" s="166"/>
      <c r="F110" s="166"/>
      <c r="G110" s="166"/>
      <c r="H110" s="161"/>
      <c r="I110" s="221"/>
      <c r="J110" s="219"/>
      <c r="K110" s="171"/>
    </row>
    <row r="111" spans="1:11" ht="15" x14ac:dyDescent="0.2">
      <c r="A111" s="166"/>
      <c r="B111" s="166"/>
      <c r="C111" s="166"/>
      <c r="D111" s="166"/>
      <c r="E111" s="166"/>
      <c r="F111" s="166"/>
      <c r="G111" s="166"/>
      <c r="H111" s="161"/>
      <c r="I111" s="175"/>
      <c r="J111" s="216"/>
      <c r="K111" s="171"/>
    </row>
    <row r="112" spans="1:11" ht="15" x14ac:dyDescent="0.2">
      <c r="A112" s="166"/>
      <c r="B112" s="166"/>
      <c r="C112" s="166"/>
      <c r="D112" s="166"/>
      <c r="E112" s="166"/>
      <c r="F112" s="166"/>
      <c r="G112" s="166"/>
      <c r="H112" s="161"/>
      <c r="I112" s="175"/>
      <c r="J112" s="216"/>
      <c r="K112" s="171"/>
    </row>
    <row r="113" spans="1:11" ht="15.75" x14ac:dyDescent="0.25">
      <c r="A113" s="836"/>
      <c r="B113" s="836"/>
      <c r="C113" s="836"/>
      <c r="D113" s="836"/>
      <c r="E113" s="836"/>
      <c r="F113" s="836"/>
      <c r="G113" s="166"/>
      <c r="H113" s="161"/>
      <c r="I113" s="175"/>
      <c r="J113" s="216"/>
      <c r="K113" s="171"/>
    </row>
    <row r="114" spans="1:11" ht="15" x14ac:dyDescent="0.2">
      <c r="A114" s="166"/>
      <c r="B114" s="166"/>
      <c r="C114" s="166"/>
      <c r="D114" s="166"/>
      <c r="E114" s="166"/>
      <c r="F114" s="166"/>
      <c r="G114" s="166"/>
      <c r="H114" s="161"/>
      <c r="I114" s="175"/>
      <c r="J114" s="216"/>
      <c r="K114" s="171"/>
    </row>
    <row r="115" spans="1:11" ht="15" x14ac:dyDescent="0.2">
      <c r="A115" s="166"/>
      <c r="B115" s="166"/>
      <c r="C115" s="166"/>
      <c r="D115" s="166"/>
      <c r="E115" s="175"/>
      <c r="F115" s="175"/>
      <c r="G115" s="166"/>
      <c r="H115" s="161"/>
      <c r="I115" s="175"/>
      <c r="J115" s="216"/>
      <c r="K115" s="171"/>
    </row>
    <row r="116" spans="1:11" ht="15" x14ac:dyDescent="0.2">
      <c r="A116" s="166"/>
      <c r="B116" s="166"/>
      <c r="C116" s="166"/>
      <c r="D116" s="166"/>
      <c r="E116" s="175"/>
      <c r="F116" s="175"/>
      <c r="G116" s="166"/>
      <c r="H116" s="161"/>
      <c r="I116" s="175"/>
      <c r="J116" s="216"/>
      <c r="K116" s="171"/>
    </row>
    <row r="117" spans="1:11" ht="15.75" x14ac:dyDescent="0.25">
      <c r="A117" s="166"/>
      <c r="B117" s="166"/>
      <c r="C117" s="166"/>
      <c r="D117" s="166"/>
      <c r="E117" s="166"/>
      <c r="F117" s="166"/>
      <c r="G117" s="166"/>
      <c r="H117" s="161"/>
      <c r="I117" s="221"/>
      <c r="J117" s="219"/>
      <c r="K117" s="171"/>
    </row>
    <row r="118" spans="1:11" ht="15" x14ac:dyDescent="0.2">
      <c r="A118" s="166"/>
      <c r="B118" s="166"/>
      <c r="C118" s="166"/>
      <c r="D118" s="166"/>
      <c r="E118" s="166"/>
      <c r="F118" s="166"/>
      <c r="G118" s="166"/>
      <c r="H118" s="161"/>
      <c r="I118" s="166"/>
      <c r="J118" s="166"/>
      <c r="K118" s="171"/>
    </row>
    <row r="119" spans="1:11" ht="15" x14ac:dyDescent="0.2">
      <c r="A119" s="166"/>
      <c r="B119" s="166"/>
      <c r="C119" s="166"/>
      <c r="D119" s="166"/>
      <c r="E119" s="166"/>
      <c r="F119" s="166"/>
      <c r="G119" s="166"/>
      <c r="H119" s="161"/>
      <c r="I119" s="166"/>
      <c r="J119" s="166"/>
      <c r="K119" s="171"/>
    </row>
    <row r="120" spans="1:11" ht="15.75" x14ac:dyDescent="0.25">
      <c r="A120" s="836"/>
      <c r="B120" s="836"/>
      <c r="C120" s="836"/>
      <c r="D120" s="836"/>
      <c r="E120" s="836"/>
      <c r="F120" s="836"/>
      <c r="G120" s="166"/>
      <c r="H120" s="161"/>
      <c r="I120" s="166"/>
      <c r="J120" s="166"/>
      <c r="K120" s="171"/>
    </row>
    <row r="121" spans="1:11" ht="15" x14ac:dyDescent="0.2">
      <c r="A121" s="166"/>
      <c r="B121" s="166"/>
      <c r="C121" s="166"/>
      <c r="D121" s="166"/>
      <c r="E121" s="166"/>
      <c r="F121" s="166"/>
      <c r="G121" s="166"/>
      <c r="H121" s="161"/>
      <c r="I121" s="166"/>
      <c r="J121" s="166"/>
      <c r="K121" s="171"/>
    </row>
    <row r="122" spans="1:11" ht="15" x14ac:dyDescent="0.2">
      <c r="A122" s="166"/>
      <c r="B122" s="166"/>
      <c r="C122" s="166"/>
      <c r="D122" s="166"/>
      <c r="E122" s="175"/>
      <c r="F122" s="175"/>
      <c r="G122" s="166"/>
      <c r="H122" s="161"/>
      <c r="I122" s="166"/>
      <c r="J122" s="166"/>
      <c r="K122" s="171"/>
    </row>
    <row r="123" spans="1:11" ht="15" x14ac:dyDescent="0.2">
      <c r="A123" s="166"/>
      <c r="B123" s="166"/>
      <c r="C123" s="166"/>
      <c r="D123" s="166"/>
      <c r="E123" s="175"/>
      <c r="F123" s="175"/>
      <c r="G123" s="166"/>
      <c r="H123" s="161"/>
      <c r="I123" s="166"/>
      <c r="J123" s="166"/>
      <c r="K123" s="171"/>
    </row>
    <row r="124" spans="1:11" ht="15.75" x14ac:dyDescent="0.25">
      <c r="A124" s="166"/>
      <c r="B124" s="166"/>
      <c r="C124" s="166"/>
      <c r="D124" s="166"/>
      <c r="E124" s="166"/>
      <c r="F124" s="166"/>
      <c r="G124" s="166"/>
      <c r="H124" s="161"/>
      <c r="I124" s="221"/>
      <c r="J124" s="219"/>
      <c r="K124" s="171"/>
    </row>
    <row r="125" spans="1:11" ht="15" x14ac:dyDescent="0.2">
      <c r="A125" s="166"/>
      <c r="B125" s="166"/>
      <c r="C125" s="166"/>
      <c r="D125" s="166"/>
      <c r="E125" s="166"/>
      <c r="F125" s="166"/>
      <c r="G125" s="166"/>
      <c r="H125" s="161"/>
      <c r="I125" s="175"/>
      <c r="J125" s="216"/>
      <c r="K125" s="171"/>
    </row>
    <row r="126" spans="1:11" ht="15" x14ac:dyDescent="0.2">
      <c r="A126" s="166"/>
      <c r="B126" s="166"/>
      <c r="C126" s="166"/>
      <c r="D126" s="166"/>
      <c r="E126" s="166"/>
      <c r="F126" s="166"/>
      <c r="G126" s="166"/>
      <c r="H126" s="161"/>
      <c r="I126" s="175"/>
      <c r="J126" s="216"/>
      <c r="K126" s="171"/>
    </row>
    <row r="127" spans="1:11" ht="15.75" x14ac:dyDescent="0.25">
      <c r="A127" s="189"/>
      <c r="B127" s="189"/>
      <c r="C127" s="189"/>
      <c r="D127" s="189"/>
      <c r="E127" s="189"/>
      <c r="F127" s="189"/>
      <c r="G127" s="189"/>
      <c r="H127" s="161"/>
      <c r="I127" s="175"/>
      <c r="J127" s="216"/>
      <c r="K127" s="171"/>
    </row>
    <row r="128" spans="1:11" ht="15.75" x14ac:dyDescent="0.25">
      <c r="A128" s="166"/>
      <c r="B128" s="166"/>
      <c r="C128" s="166"/>
      <c r="D128" s="166"/>
      <c r="E128" s="166"/>
      <c r="F128" s="166"/>
      <c r="G128" s="166"/>
      <c r="H128" s="161"/>
      <c r="I128" s="221"/>
      <c r="J128" s="217"/>
      <c r="K128" s="171"/>
    </row>
    <row r="129" spans="1:11" ht="15" x14ac:dyDescent="0.2">
      <c r="A129" s="166"/>
      <c r="B129" s="166"/>
      <c r="C129" s="166"/>
      <c r="D129" s="166"/>
      <c r="E129" s="175"/>
      <c r="F129" s="175"/>
      <c r="G129" s="166"/>
      <c r="H129" s="161"/>
      <c r="I129" s="175"/>
      <c r="J129" s="216"/>
      <c r="K129" s="171"/>
    </row>
    <row r="130" spans="1:11" ht="15" x14ac:dyDescent="0.2">
      <c r="A130" s="166"/>
      <c r="B130" s="166"/>
      <c r="C130" s="166"/>
      <c r="D130" s="166"/>
      <c r="E130" s="175"/>
      <c r="F130" s="175"/>
      <c r="G130" s="166"/>
      <c r="H130" s="161"/>
      <c r="I130" s="175"/>
      <c r="J130" s="216"/>
      <c r="K130" s="171"/>
    </row>
    <row r="131" spans="1:11" ht="15.75" x14ac:dyDescent="0.25">
      <c r="A131" s="166"/>
      <c r="B131" s="166"/>
      <c r="C131" s="166"/>
      <c r="D131" s="166"/>
      <c r="E131" s="166"/>
      <c r="F131" s="166"/>
      <c r="G131" s="166"/>
      <c r="H131" s="161"/>
      <c r="I131" s="221"/>
      <c r="J131" s="219"/>
      <c r="K131" s="171"/>
    </row>
    <row r="132" spans="1:11" ht="15.75" x14ac:dyDescent="0.25">
      <c r="A132" s="166"/>
      <c r="B132" s="166"/>
      <c r="C132" s="166"/>
      <c r="D132" s="166"/>
      <c r="E132" s="166"/>
      <c r="F132" s="166"/>
      <c r="G132" s="166"/>
      <c r="H132" s="161"/>
      <c r="I132" s="179"/>
      <c r="J132" s="180"/>
      <c r="K132" s="171"/>
    </row>
    <row r="133" spans="1:11" ht="15.75" x14ac:dyDescent="0.25">
      <c r="A133" s="166"/>
      <c r="B133" s="166"/>
      <c r="C133" s="166"/>
      <c r="D133" s="166"/>
      <c r="E133" s="166"/>
      <c r="F133" s="166"/>
      <c r="G133" s="166"/>
      <c r="H133" s="161"/>
      <c r="I133" s="179"/>
      <c r="J133" s="180"/>
      <c r="K133" s="171"/>
    </row>
    <row r="134" spans="1:11" ht="15.75" x14ac:dyDescent="0.25">
      <c r="A134" s="189"/>
      <c r="B134" s="189"/>
      <c r="C134" s="189"/>
      <c r="D134" s="189"/>
      <c r="E134" s="189"/>
      <c r="F134" s="189"/>
      <c r="G134" s="189"/>
      <c r="H134" s="161"/>
      <c r="I134" s="166"/>
      <c r="J134" s="166"/>
      <c r="K134" s="171"/>
    </row>
    <row r="135" spans="1:11" ht="15.75" x14ac:dyDescent="0.25">
      <c r="A135" s="166"/>
      <c r="B135" s="166"/>
      <c r="C135" s="166"/>
      <c r="D135" s="166"/>
      <c r="E135" s="166"/>
      <c r="F135" s="166"/>
      <c r="G135" s="166"/>
      <c r="H135" s="161"/>
      <c r="I135" s="189"/>
      <c r="J135" s="166"/>
      <c r="K135" s="171"/>
    </row>
    <row r="136" spans="1:11" ht="15" x14ac:dyDescent="0.2">
      <c r="A136" s="166"/>
      <c r="B136" s="166"/>
      <c r="C136" s="166"/>
      <c r="D136" s="166"/>
      <c r="E136" s="175"/>
      <c r="F136" s="175"/>
      <c r="G136" s="166"/>
      <c r="H136" s="161"/>
      <c r="I136" s="166"/>
      <c r="J136" s="166"/>
      <c r="K136" s="171"/>
    </row>
    <row r="137" spans="1:11" ht="15" x14ac:dyDescent="0.2">
      <c r="A137" s="166"/>
      <c r="B137" s="166"/>
      <c r="C137" s="166"/>
      <c r="D137" s="166"/>
      <c r="E137" s="175"/>
      <c r="F137" s="175"/>
      <c r="G137" s="166"/>
      <c r="H137" s="161"/>
      <c r="I137" s="175"/>
      <c r="J137" s="166"/>
      <c r="K137" s="171"/>
    </row>
    <row r="138" spans="1:11" ht="15.75" x14ac:dyDescent="0.25">
      <c r="A138" s="166"/>
      <c r="B138" s="166"/>
      <c r="C138" s="166"/>
      <c r="D138" s="166"/>
      <c r="E138" s="166"/>
      <c r="F138" s="166"/>
      <c r="G138" s="166"/>
      <c r="H138" s="161"/>
      <c r="I138" s="221"/>
      <c r="J138" s="219"/>
      <c r="K138" s="171"/>
    </row>
    <row r="139" spans="1:11" ht="15" x14ac:dyDescent="0.2">
      <c r="A139" s="166"/>
      <c r="B139" s="166"/>
      <c r="C139" s="166"/>
      <c r="D139" s="166"/>
      <c r="E139" s="166"/>
      <c r="F139" s="166"/>
      <c r="G139" s="166"/>
      <c r="H139" s="161"/>
      <c r="I139" s="175"/>
      <c r="J139" s="216"/>
      <c r="K139" s="171"/>
    </row>
    <row r="140" spans="1:11" ht="15" x14ac:dyDescent="0.2">
      <c r="A140" s="166"/>
      <c r="B140" s="166"/>
      <c r="C140" s="166"/>
      <c r="D140" s="166"/>
      <c r="E140" s="166"/>
      <c r="F140" s="166"/>
      <c r="G140" s="166"/>
      <c r="H140" s="161"/>
      <c r="I140" s="175"/>
      <c r="J140" s="216"/>
      <c r="K140" s="171"/>
    </row>
    <row r="141" spans="1:11" ht="15.75" x14ac:dyDescent="0.25">
      <c r="A141" s="189"/>
      <c r="B141" s="189"/>
      <c r="C141" s="189"/>
      <c r="D141" s="189"/>
      <c r="E141" s="189"/>
      <c r="F141" s="189"/>
      <c r="G141" s="189"/>
      <c r="H141" s="161"/>
      <c r="I141" s="175"/>
      <c r="J141" s="216"/>
      <c r="K141" s="171"/>
    </row>
    <row r="142" spans="1:11" ht="15" x14ac:dyDescent="0.2">
      <c r="A142" s="166"/>
      <c r="B142" s="166"/>
      <c r="C142" s="166"/>
      <c r="D142" s="166"/>
      <c r="E142" s="166"/>
      <c r="F142" s="166"/>
      <c r="G142" s="166"/>
      <c r="H142" s="161"/>
      <c r="I142" s="175"/>
      <c r="J142" s="216"/>
      <c r="K142" s="171"/>
    </row>
    <row r="143" spans="1:11" ht="15" x14ac:dyDescent="0.2">
      <c r="A143" s="166"/>
      <c r="B143" s="166"/>
      <c r="C143" s="166"/>
      <c r="D143" s="166"/>
      <c r="E143" s="175"/>
      <c r="F143" s="175"/>
      <c r="G143" s="166"/>
      <c r="H143" s="161"/>
      <c r="I143" s="175"/>
      <c r="J143" s="216"/>
      <c r="K143" s="171"/>
    </row>
    <row r="144" spans="1:11" ht="15" x14ac:dyDescent="0.2">
      <c r="A144" s="166"/>
      <c r="B144" s="166"/>
      <c r="C144" s="166"/>
      <c r="D144" s="166"/>
      <c r="E144" s="175"/>
      <c r="F144" s="175"/>
      <c r="G144" s="166"/>
      <c r="H144" s="161"/>
      <c r="I144" s="175"/>
      <c r="J144" s="216"/>
      <c r="K144" s="171"/>
    </row>
    <row r="145" spans="1:11" ht="15.75" x14ac:dyDescent="0.25">
      <c r="A145" s="166"/>
      <c r="B145" s="166"/>
      <c r="C145" s="166"/>
      <c r="D145" s="166"/>
      <c r="E145" s="166"/>
      <c r="F145" s="166"/>
      <c r="G145" s="166"/>
      <c r="H145" s="161"/>
      <c r="I145" s="221"/>
      <c r="J145" s="219"/>
      <c r="K145" s="171"/>
    </row>
    <row r="146" spans="1:11" ht="15" x14ac:dyDescent="0.2">
      <c r="A146" s="166"/>
      <c r="B146" s="166"/>
      <c r="C146" s="166"/>
      <c r="D146" s="166"/>
      <c r="E146" s="166"/>
      <c r="F146" s="166"/>
      <c r="G146" s="166"/>
      <c r="H146" s="161"/>
      <c r="I146" s="175"/>
      <c r="J146" s="216"/>
      <c r="K146" s="171"/>
    </row>
    <row r="147" spans="1:11" ht="15" x14ac:dyDescent="0.2">
      <c r="A147" s="166"/>
      <c r="B147" s="166"/>
      <c r="C147" s="166"/>
      <c r="D147" s="166"/>
      <c r="E147" s="166"/>
      <c r="F147" s="166"/>
      <c r="G147" s="166"/>
      <c r="H147" s="161"/>
      <c r="I147" s="175"/>
      <c r="J147" s="216"/>
      <c r="K147" s="171"/>
    </row>
    <row r="148" spans="1:11" ht="15.75" x14ac:dyDescent="0.25">
      <c r="A148" s="836"/>
      <c r="B148" s="836"/>
      <c r="C148" s="836"/>
      <c r="D148" s="836"/>
      <c r="E148" s="836"/>
      <c r="F148" s="836"/>
      <c r="G148" s="166"/>
      <c r="H148" s="161"/>
      <c r="I148" s="175"/>
      <c r="J148" s="166"/>
      <c r="K148" s="171"/>
    </row>
    <row r="149" spans="1:11" ht="15" x14ac:dyDescent="0.2">
      <c r="A149" s="166"/>
      <c r="B149" s="166"/>
      <c r="C149" s="166"/>
      <c r="D149" s="166"/>
      <c r="E149" s="166"/>
      <c r="F149" s="166"/>
      <c r="G149" s="166"/>
      <c r="H149" s="161"/>
      <c r="I149" s="175"/>
      <c r="J149" s="166"/>
      <c r="K149" s="171"/>
    </row>
    <row r="150" spans="1:11" ht="15" x14ac:dyDescent="0.2">
      <c r="A150" s="166"/>
      <c r="B150" s="166"/>
      <c r="C150" s="166"/>
      <c r="D150" s="166"/>
      <c r="E150" s="175"/>
      <c r="F150" s="175"/>
      <c r="G150" s="166"/>
      <c r="H150" s="161"/>
      <c r="I150" s="175"/>
      <c r="J150" s="166"/>
      <c r="K150" s="171"/>
    </row>
    <row r="151" spans="1:11" ht="15" x14ac:dyDescent="0.2">
      <c r="A151" s="166"/>
      <c r="B151" s="166"/>
      <c r="C151" s="166"/>
      <c r="D151" s="166"/>
      <c r="E151" s="175"/>
      <c r="F151" s="175"/>
      <c r="G151" s="166"/>
      <c r="H151" s="161"/>
      <c r="I151" s="175"/>
      <c r="J151" s="213"/>
      <c r="K151" s="171"/>
    </row>
    <row r="152" spans="1:11" ht="15" x14ac:dyDescent="0.2">
      <c r="A152" s="166"/>
      <c r="B152" s="166"/>
      <c r="C152" s="166"/>
      <c r="D152" s="166"/>
      <c r="E152" s="175"/>
      <c r="F152" s="175"/>
      <c r="G152" s="166"/>
      <c r="H152" s="161"/>
      <c r="I152" s="175"/>
      <c r="J152" s="216"/>
      <c r="K152" s="171"/>
    </row>
    <row r="153" spans="1:11" ht="15" x14ac:dyDescent="0.2">
      <c r="A153" s="166"/>
      <c r="B153" s="166"/>
      <c r="C153" s="166"/>
      <c r="D153" s="166"/>
      <c r="E153" s="175"/>
      <c r="F153" s="175"/>
      <c r="G153" s="166"/>
      <c r="H153" s="161"/>
      <c r="I153" s="175"/>
      <c r="J153" s="216"/>
      <c r="K153" s="171"/>
    </row>
    <row r="154" spans="1:11" ht="15" x14ac:dyDescent="0.2">
      <c r="A154" s="166"/>
      <c r="B154" s="166"/>
      <c r="C154" s="166"/>
      <c r="D154" s="166"/>
      <c r="E154" s="175"/>
      <c r="F154" s="175"/>
      <c r="G154" s="166"/>
      <c r="H154" s="161"/>
      <c r="I154" s="175"/>
      <c r="J154" s="213"/>
      <c r="K154" s="171"/>
    </row>
    <row r="155" spans="1:11" ht="15.75" x14ac:dyDescent="0.25">
      <c r="A155" s="166"/>
      <c r="B155" s="166"/>
      <c r="C155" s="166"/>
      <c r="D155" s="166"/>
      <c r="E155" s="166"/>
      <c r="F155" s="166"/>
      <c r="G155" s="166"/>
      <c r="H155" s="161"/>
      <c r="I155" s="221"/>
      <c r="J155" s="219"/>
      <c r="K155" s="171"/>
    </row>
    <row r="156" spans="1:11" ht="15" x14ac:dyDescent="0.2">
      <c r="A156" s="166"/>
      <c r="B156" s="166"/>
      <c r="C156" s="166"/>
      <c r="D156" s="166"/>
      <c r="E156" s="166"/>
      <c r="F156" s="166"/>
      <c r="G156" s="166"/>
      <c r="H156" s="161"/>
      <c r="I156" s="161"/>
      <c r="J156" s="161"/>
    </row>
    <row r="157" spans="1:11" ht="15.75" x14ac:dyDescent="0.25">
      <c r="A157" s="166"/>
      <c r="B157" s="166"/>
      <c r="C157" s="166"/>
      <c r="D157" s="166"/>
      <c r="E157" s="166"/>
      <c r="F157" s="166"/>
      <c r="G157" s="166"/>
      <c r="H157" s="161"/>
      <c r="I157" s="221"/>
      <c r="J157" s="219"/>
      <c r="K157" s="171"/>
    </row>
    <row r="158" spans="1:11" ht="15.75" x14ac:dyDescent="0.25">
      <c r="A158" s="166"/>
      <c r="B158" s="166"/>
      <c r="C158" s="166"/>
      <c r="D158" s="166"/>
      <c r="E158" s="166"/>
      <c r="F158" s="166"/>
      <c r="G158" s="166"/>
      <c r="H158" s="161"/>
      <c r="I158" s="221"/>
      <c r="J158" s="180"/>
      <c r="K158" s="171"/>
    </row>
    <row r="159" spans="1:11" ht="15.75" x14ac:dyDescent="0.25">
      <c r="A159" s="836"/>
      <c r="B159" s="836"/>
      <c r="C159" s="836"/>
      <c r="D159" s="836"/>
      <c r="E159" s="836"/>
      <c r="F159" s="836"/>
      <c r="G159" s="166"/>
      <c r="H159" s="161"/>
      <c r="I159" s="175"/>
      <c r="J159" s="166"/>
      <c r="K159" s="171"/>
    </row>
    <row r="160" spans="1:11" ht="15" x14ac:dyDescent="0.2">
      <c r="A160" s="166"/>
      <c r="B160" s="166"/>
      <c r="C160" s="166"/>
      <c r="D160" s="166"/>
      <c r="E160" s="166"/>
      <c r="F160" s="166"/>
      <c r="G160" s="166"/>
      <c r="H160" s="161"/>
      <c r="I160" s="175"/>
      <c r="J160" s="216"/>
      <c r="K160" s="171"/>
    </row>
    <row r="161" spans="1:20" ht="15" x14ac:dyDescent="0.2">
      <c r="A161" s="166"/>
      <c r="B161" s="166"/>
      <c r="C161" s="166"/>
      <c r="D161" s="166"/>
      <c r="E161" s="175"/>
      <c r="F161" s="175"/>
      <c r="G161" s="166"/>
      <c r="H161" s="161"/>
      <c r="I161" s="175"/>
      <c r="J161" s="216"/>
      <c r="K161" s="171"/>
      <c r="L161" s="181"/>
      <c r="M161" s="181"/>
      <c r="N161" s="181"/>
      <c r="O161" s="181"/>
      <c r="P161" s="181"/>
      <c r="Q161" s="181"/>
      <c r="R161" s="181"/>
      <c r="S161" s="181"/>
      <c r="T161" s="181"/>
    </row>
    <row r="162" spans="1:20" ht="15" x14ac:dyDescent="0.2">
      <c r="A162" s="166"/>
      <c r="B162" s="166"/>
      <c r="C162" s="166"/>
      <c r="D162" s="166"/>
      <c r="E162" s="175"/>
      <c r="F162" s="175"/>
      <c r="G162" s="166"/>
      <c r="H162" s="161"/>
      <c r="I162" s="175"/>
      <c r="J162" s="213"/>
      <c r="K162" s="171"/>
    </row>
    <row r="163" spans="1:20" ht="15" x14ac:dyDescent="0.2">
      <c r="A163" s="166"/>
      <c r="B163" s="166"/>
      <c r="C163" s="166"/>
      <c r="D163" s="166"/>
      <c r="E163" s="175"/>
      <c r="F163" s="175"/>
      <c r="G163" s="166"/>
      <c r="H163" s="161"/>
      <c r="I163" s="175"/>
      <c r="J163" s="216"/>
      <c r="K163" s="171"/>
    </row>
    <row r="164" spans="1:20" ht="15" x14ac:dyDescent="0.2">
      <c r="A164" s="166"/>
      <c r="B164" s="166"/>
      <c r="C164" s="166"/>
      <c r="D164" s="166"/>
      <c r="E164" s="175"/>
      <c r="F164" s="175"/>
      <c r="G164" s="166"/>
      <c r="H164" s="161"/>
      <c r="I164" s="175"/>
      <c r="J164" s="216"/>
      <c r="K164" s="171"/>
    </row>
    <row r="165" spans="1:20" ht="15" x14ac:dyDescent="0.2">
      <c r="A165" s="166"/>
      <c r="B165" s="166"/>
      <c r="C165" s="166"/>
      <c r="D165" s="166"/>
      <c r="E165" s="175"/>
      <c r="F165" s="175"/>
      <c r="G165" s="166"/>
      <c r="H165" s="161"/>
      <c r="I165" s="175"/>
      <c r="J165" s="213"/>
      <c r="K165" s="171"/>
    </row>
    <row r="166" spans="1:20" ht="15.75" x14ac:dyDescent="0.25">
      <c r="A166" s="166"/>
      <c r="B166" s="166"/>
      <c r="C166" s="166"/>
      <c r="D166" s="166"/>
      <c r="E166" s="166"/>
      <c r="F166" s="166"/>
      <c r="G166" s="166"/>
      <c r="H166" s="161"/>
      <c r="I166" s="221"/>
      <c r="J166" s="219"/>
      <c r="K166" s="171"/>
    </row>
    <row r="167" spans="1:20" ht="15" x14ac:dyDescent="0.2">
      <c r="A167" s="166"/>
      <c r="B167" s="166"/>
      <c r="C167" s="166"/>
      <c r="D167" s="166"/>
      <c r="E167" s="166"/>
      <c r="F167" s="166"/>
      <c r="G167" s="166"/>
      <c r="H167" s="161"/>
      <c r="I167" s="161"/>
      <c r="J167" s="161"/>
    </row>
    <row r="168" spans="1:20" ht="15.75" x14ac:dyDescent="0.25">
      <c r="A168" s="166"/>
      <c r="B168" s="166"/>
      <c r="C168" s="166"/>
      <c r="D168" s="166"/>
      <c r="E168" s="166"/>
      <c r="F168" s="166"/>
      <c r="G168" s="166"/>
      <c r="H168" s="161"/>
      <c r="I168" s="221"/>
      <c r="J168" s="195"/>
      <c r="K168" s="171"/>
      <c r="L168" s="181"/>
      <c r="M168" s="181"/>
      <c r="N168" s="181"/>
      <c r="O168" s="181"/>
      <c r="P168" s="181"/>
      <c r="Q168" s="181"/>
      <c r="R168" s="181"/>
      <c r="S168" s="181"/>
      <c r="T168" s="181"/>
    </row>
    <row r="169" spans="1:20" ht="15.75" x14ac:dyDescent="0.25">
      <c r="A169" s="166"/>
      <c r="B169" s="166"/>
      <c r="C169" s="166"/>
      <c r="D169" s="166"/>
      <c r="E169" s="166"/>
      <c r="F169" s="166"/>
      <c r="G169" s="166"/>
      <c r="H169" s="161"/>
      <c r="I169" s="221"/>
      <c r="J169" s="195"/>
      <c r="K169" s="171"/>
    </row>
    <row r="170" spans="1:20" ht="15.75" x14ac:dyDescent="0.25">
      <c r="A170" s="836"/>
      <c r="B170" s="836"/>
      <c r="C170" s="836"/>
      <c r="D170" s="836"/>
      <c r="E170" s="836"/>
      <c r="F170" s="836"/>
      <c r="G170" s="166"/>
      <c r="H170" s="161"/>
      <c r="I170" s="175"/>
      <c r="J170" s="166"/>
      <c r="K170" s="171"/>
    </row>
    <row r="171" spans="1:20" ht="15" x14ac:dyDescent="0.2">
      <c r="A171" s="166"/>
      <c r="B171" s="166"/>
      <c r="C171" s="166"/>
      <c r="D171" s="166"/>
      <c r="E171" s="166"/>
      <c r="F171" s="166"/>
      <c r="G171" s="166"/>
      <c r="H171" s="161"/>
      <c r="I171" s="175"/>
      <c r="J171" s="166"/>
      <c r="K171" s="171"/>
    </row>
    <row r="172" spans="1:20" ht="15" x14ac:dyDescent="0.2">
      <c r="A172" s="166"/>
      <c r="B172" s="166"/>
      <c r="C172" s="166"/>
      <c r="D172" s="166"/>
      <c r="E172" s="175"/>
      <c r="F172" s="175"/>
      <c r="G172" s="175"/>
      <c r="H172" s="161"/>
      <c r="I172" s="161"/>
      <c r="J172" s="161"/>
    </row>
    <row r="173" spans="1:20" ht="15" x14ac:dyDescent="0.2">
      <c r="A173" s="166"/>
      <c r="B173" s="166"/>
      <c r="C173" s="166"/>
      <c r="D173" s="166"/>
      <c r="E173" s="175"/>
      <c r="F173" s="175"/>
      <c r="G173" s="175"/>
      <c r="H173" s="161"/>
      <c r="I173" s="175"/>
      <c r="J173" s="213"/>
      <c r="K173" s="171"/>
    </row>
    <row r="174" spans="1:20" ht="15" x14ac:dyDescent="0.2">
      <c r="A174" s="166"/>
      <c r="B174" s="166"/>
      <c r="C174" s="166"/>
      <c r="D174" s="166"/>
      <c r="E174" s="175"/>
      <c r="F174" s="175"/>
      <c r="G174" s="175"/>
      <c r="H174" s="161"/>
      <c r="I174" s="175"/>
      <c r="J174" s="166"/>
      <c r="K174" s="171"/>
    </row>
    <row r="175" spans="1:20" ht="15" x14ac:dyDescent="0.2">
      <c r="A175" s="166"/>
      <c r="B175" s="166"/>
      <c r="C175" s="166"/>
      <c r="D175" s="166"/>
      <c r="E175" s="175"/>
      <c r="F175" s="175"/>
      <c r="G175" s="175"/>
      <c r="H175" s="161"/>
      <c r="I175" s="175"/>
      <c r="J175" s="166"/>
      <c r="K175" s="171"/>
    </row>
    <row r="176" spans="1:20" ht="15" x14ac:dyDescent="0.2">
      <c r="A176" s="166"/>
      <c r="B176" s="166"/>
      <c r="C176" s="166"/>
      <c r="D176" s="166"/>
      <c r="E176" s="175"/>
      <c r="F176" s="175"/>
      <c r="G176" s="175"/>
      <c r="H176" s="161"/>
      <c r="I176" s="175"/>
      <c r="J176" s="213"/>
      <c r="K176" s="171"/>
    </row>
    <row r="177" spans="1:11" ht="15.75" x14ac:dyDescent="0.25">
      <c r="A177" s="166"/>
      <c r="B177" s="166"/>
      <c r="C177" s="166"/>
      <c r="D177" s="166"/>
      <c r="E177" s="166"/>
      <c r="F177" s="166"/>
      <c r="G177" s="166"/>
      <c r="H177" s="161"/>
      <c r="I177" s="221"/>
      <c r="J177" s="230"/>
      <c r="K177" s="171"/>
    </row>
    <row r="178" spans="1:11" ht="15" x14ac:dyDescent="0.2">
      <c r="A178" s="166"/>
      <c r="B178" s="166"/>
      <c r="C178" s="166"/>
      <c r="D178" s="166"/>
      <c r="E178" s="166"/>
      <c r="F178" s="166"/>
      <c r="G178" s="166"/>
      <c r="H178" s="161"/>
      <c r="I178" s="228"/>
      <c r="J178" s="228"/>
      <c r="K178" s="171"/>
    </row>
    <row r="179" spans="1:11" ht="15" x14ac:dyDescent="0.2">
      <c r="A179" s="166"/>
      <c r="B179" s="166"/>
      <c r="C179" s="166"/>
      <c r="D179" s="166"/>
      <c r="E179" s="166"/>
      <c r="F179" s="166"/>
      <c r="G179" s="166"/>
      <c r="H179" s="161"/>
      <c r="I179" s="228"/>
      <c r="J179" s="228"/>
      <c r="K179" s="171"/>
    </row>
    <row r="180" spans="1:11" ht="15" x14ac:dyDescent="0.2">
      <c r="A180" s="166"/>
      <c r="B180" s="166"/>
      <c r="C180" s="166"/>
      <c r="D180" s="166"/>
      <c r="E180" s="166"/>
      <c r="F180" s="166"/>
      <c r="G180" s="166"/>
      <c r="H180" s="161"/>
      <c r="I180" s="228"/>
      <c r="J180" s="228"/>
      <c r="K180" s="171"/>
    </row>
    <row r="181" spans="1:11" ht="15.75" x14ac:dyDescent="0.25">
      <c r="A181" s="836"/>
      <c r="B181" s="836"/>
      <c r="C181" s="836"/>
      <c r="D181" s="836"/>
      <c r="E181" s="836"/>
      <c r="F181" s="836"/>
      <c r="G181" s="166"/>
      <c r="H181" s="161"/>
      <c r="I181" s="228"/>
      <c r="J181" s="228"/>
      <c r="K181" s="171"/>
    </row>
    <row r="182" spans="1:11" ht="15" x14ac:dyDescent="0.2">
      <c r="A182" s="166"/>
      <c r="B182" s="166"/>
      <c r="C182" s="166"/>
      <c r="D182" s="166"/>
      <c r="E182" s="166"/>
      <c r="F182" s="166"/>
      <c r="G182" s="166"/>
      <c r="H182" s="161"/>
      <c r="I182" s="228"/>
      <c r="J182" s="228"/>
      <c r="K182" s="171"/>
    </row>
    <row r="183" spans="1:11" ht="15" x14ac:dyDescent="0.2">
      <c r="A183" s="166"/>
      <c r="B183" s="166"/>
      <c r="C183" s="166"/>
      <c r="D183" s="166"/>
      <c r="E183" s="175"/>
      <c r="F183" s="175"/>
      <c r="G183" s="166"/>
      <c r="H183" s="161"/>
      <c r="I183" s="228"/>
      <c r="J183" s="228"/>
      <c r="K183" s="171"/>
    </row>
    <row r="184" spans="1:11" ht="15" x14ac:dyDescent="0.2">
      <c r="A184" s="166"/>
      <c r="B184" s="166"/>
      <c r="C184" s="166"/>
      <c r="D184" s="166"/>
      <c r="E184" s="175"/>
      <c r="F184" s="175"/>
      <c r="G184" s="166"/>
      <c r="H184" s="161"/>
      <c r="I184" s="175"/>
      <c r="J184" s="213"/>
      <c r="K184" s="171"/>
    </row>
    <row r="185" spans="1:11" ht="15" x14ac:dyDescent="0.2">
      <c r="A185" s="166"/>
      <c r="B185" s="166"/>
      <c r="C185" s="166"/>
      <c r="D185" s="166"/>
      <c r="E185" s="175"/>
      <c r="F185" s="175"/>
      <c r="G185" s="166"/>
      <c r="H185" s="161"/>
      <c r="I185" s="228"/>
      <c r="J185" s="216"/>
      <c r="K185" s="171"/>
    </row>
    <row r="186" spans="1:11" ht="15" x14ac:dyDescent="0.2">
      <c r="A186" s="166"/>
      <c r="B186" s="166"/>
      <c r="C186" s="166"/>
      <c r="D186" s="166"/>
      <c r="E186" s="175"/>
      <c r="F186" s="175"/>
      <c r="G186" s="166"/>
      <c r="H186" s="161"/>
      <c r="I186" s="175"/>
      <c r="J186" s="213"/>
      <c r="K186" s="166"/>
    </row>
    <row r="187" spans="1:11" ht="15.75" x14ac:dyDescent="0.25">
      <c r="A187" s="166"/>
      <c r="B187" s="166"/>
      <c r="C187" s="166"/>
      <c r="D187" s="166"/>
      <c r="E187" s="175"/>
      <c r="F187" s="175"/>
      <c r="G187" s="166"/>
      <c r="H187" s="161"/>
      <c r="I187" s="221"/>
      <c r="J187" s="219"/>
      <c r="K187" s="171"/>
    </row>
    <row r="188" spans="1:11" ht="15" x14ac:dyDescent="0.2">
      <c r="A188" s="166"/>
      <c r="B188" s="166"/>
      <c r="C188" s="166"/>
      <c r="D188" s="166"/>
      <c r="E188" s="175"/>
      <c r="F188" s="175"/>
      <c r="G188" s="166"/>
      <c r="H188" s="161"/>
      <c r="I188" s="161"/>
      <c r="J188" s="388"/>
    </row>
    <row r="189" spans="1:11" ht="15" x14ac:dyDescent="0.2">
      <c r="A189" s="166"/>
      <c r="B189" s="166"/>
      <c r="C189" s="166"/>
      <c r="D189" s="166"/>
      <c r="E189" s="166"/>
      <c r="F189" s="166"/>
      <c r="G189" s="166"/>
      <c r="H189" s="161"/>
      <c r="I189" s="175"/>
      <c r="J189" s="228"/>
      <c r="K189" s="171"/>
    </row>
    <row r="190" spans="1:11" ht="15" x14ac:dyDescent="0.2">
      <c r="A190" s="166"/>
      <c r="B190" s="166"/>
      <c r="C190" s="166"/>
      <c r="D190" s="166"/>
      <c r="E190" s="166"/>
      <c r="F190" s="166"/>
      <c r="G190" s="166"/>
      <c r="H190" s="161"/>
      <c r="I190" s="175"/>
      <c r="J190" s="228"/>
      <c r="K190" s="171"/>
    </row>
    <row r="191" spans="1:11" ht="15" x14ac:dyDescent="0.2">
      <c r="A191" s="166"/>
      <c r="B191" s="166"/>
      <c r="C191" s="166"/>
      <c r="D191" s="166"/>
      <c r="E191" s="166"/>
      <c r="F191" s="166"/>
      <c r="G191" s="166"/>
      <c r="H191" s="161"/>
      <c r="I191" s="175"/>
      <c r="J191" s="228"/>
      <c r="K191" s="171"/>
    </row>
    <row r="192" spans="1:11" ht="15.75" x14ac:dyDescent="0.25">
      <c r="A192" s="836"/>
      <c r="B192" s="836"/>
      <c r="C192" s="836"/>
      <c r="D192" s="836"/>
      <c r="E192" s="836"/>
      <c r="F192" s="836"/>
      <c r="G192" s="166"/>
      <c r="H192" s="161"/>
      <c r="I192" s="175"/>
      <c r="J192" s="228"/>
      <c r="K192" s="171"/>
    </row>
    <row r="193" spans="1:11" ht="15" x14ac:dyDescent="0.2">
      <c r="A193" s="166"/>
      <c r="B193" s="166"/>
      <c r="C193" s="166"/>
      <c r="D193" s="166"/>
      <c r="E193" s="166"/>
      <c r="F193" s="166"/>
      <c r="G193" s="166"/>
      <c r="H193" s="161"/>
      <c r="I193" s="175"/>
      <c r="J193" s="228"/>
      <c r="K193" s="171"/>
    </row>
    <row r="194" spans="1:11" ht="15" x14ac:dyDescent="0.2">
      <c r="A194" s="166"/>
      <c r="B194" s="166"/>
      <c r="C194" s="166"/>
      <c r="D194" s="166"/>
      <c r="E194" s="175"/>
      <c r="F194" s="175"/>
      <c r="G194" s="175"/>
      <c r="H194" s="161"/>
      <c r="I194" s="175"/>
      <c r="J194" s="228"/>
      <c r="K194" s="171"/>
    </row>
    <row r="195" spans="1:11" ht="15" x14ac:dyDescent="0.2">
      <c r="A195" s="166"/>
      <c r="B195" s="166"/>
      <c r="C195" s="166"/>
      <c r="D195" s="166"/>
      <c r="E195" s="175"/>
      <c r="F195" s="175"/>
      <c r="G195" s="175"/>
      <c r="H195" s="161"/>
      <c r="I195" s="175"/>
      <c r="J195" s="229"/>
      <c r="K195" s="171"/>
    </row>
    <row r="196" spans="1:11" ht="15" x14ac:dyDescent="0.2">
      <c r="A196" s="166"/>
      <c r="B196" s="166"/>
      <c r="C196" s="166"/>
      <c r="D196" s="166"/>
      <c r="E196" s="175"/>
      <c r="F196" s="175"/>
      <c r="G196" s="175"/>
      <c r="H196" s="161"/>
      <c r="I196" s="175"/>
      <c r="J196" s="228"/>
      <c r="K196" s="171"/>
    </row>
    <row r="197" spans="1:11" ht="15" x14ac:dyDescent="0.2">
      <c r="A197" s="166"/>
      <c r="B197" s="166"/>
      <c r="C197" s="166"/>
      <c r="D197" s="166"/>
      <c r="E197" s="175"/>
      <c r="F197" s="175"/>
      <c r="G197" s="175"/>
      <c r="H197" s="161"/>
      <c r="I197" s="175"/>
      <c r="J197" s="228"/>
      <c r="K197" s="171"/>
    </row>
    <row r="198" spans="1:11" ht="15" x14ac:dyDescent="0.2">
      <c r="A198" s="166"/>
      <c r="B198" s="166"/>
      <c r="C198" s="166"/>
      <c r="D198" s="166"/>
      <c r="E198" s="175"/>
      <c r="F198" s="175"/>
      <c r="G198" s="175"/>
      <c r="H198" s="161"/>
      <c r="I198" s="175"/>
      <c r="J198" s="229"/>
      <c r="K198" s="171"/>
    </row>
    <row r="199" spans="1:11" ht="15.75" x14ac:dyDescent="0.25">
      <c r="A199" s="166"/>
      <c r="B199" s="166"/>
      <c r="C199" s="166"/>
      <c r="D199" s="166"/>
      <c r="E199" s="175"/>
      <c r="F199" s="175"/>
      <c r="G199" s="175"/>
      <c r="H199" s="161"/>
      <c r="I199" s="221"/>
      <c r="J199" s="230"/>
      <c r="K199" s="171"/>
    </row>
    <row r="200" spans="1:11" ht="15.75" x14ac:dyDescent="0.25">
      <c r="A200" s="166"/>
      <c r="B200" s="166"/>
      <c r="C200" s="166"/>
      <c r="D200" s="166"/>
      <c r="E200" s="166"/>
      <c r="F200" s="166"/>
      <c r="G200" s="166"/>
      <c r="H200" s="161"/>
      <c r="I200" s="221"/>
      <c r="J200" s="230"/>
      <c r="K200" s="171"/>
    </row>
    <row r="201" spans="1:11" ht="15.75" x14ac:dyDescent="0.25">
      <c r="A201" s="166"/>
      <c r="B201" s="166"/>
      <c r="C201" s="166"/>
      <c r="D201" s="166"/>
      <c r="E201" s="166"/>
      <c r="F201" s="166"/>
      <c r="G201" s="166"/>
      <c r="H201" s="161"/>
      <c r="I201" s="221"/>
      <c r="J201" s="230"/>
      <c r="K201" s="171"/>
    </row>
    <row r="202" spans="1:11" ht="15.75" x14ac:dyDescent="0.25">
      <c r="A202" s="166"/>
      <c r="B202" s="166"/>
      <c r="C202" s="166"/>
      <c r="D202" s="166"/>
      <c r="E202" s="166"/>
      <c r="F202" s="166"/>
      <c r="G202" s="166"/>
      <c r="H202" s="161"/>
      <c r="I202" s="221"/>
      <c r="J202" s="230"/>
      <c r="K202" s="171"/>
    </row>
    <row r="203" spans="1:11" ht="15.75" x14ac:dyDescent="0.25">
      <c r="A203" s="836"/>
      <c r="B203" s="836"/>
      <c r="C203" s="836"/>
      <c r="D203" s="836"/>
      <c r="E203" s="836"/>
      <c r="F203" s="836"/>
      <c r="G203" s="166"/>
      <c r="H203" s="161"/>
      <c r="I203" s="175"/>
      <c r="J203" s="228"/>
      <c r="K203" s="171"/>
    </row>
    <row r="204" spans="1:11" ht="15" x14ac:dyDescent="0.2">
      <c r="A204" s="166"/>
      <c r="B204" s="166"/>
      <c r="C204" s="166"/>
      <c r="D204" s="166"/>
      <c r="E204" s="166"/>
      <c r="F204" s="166"/>
      <c r="G204" s="166"/>
      <c r="H204" s="161"/>
      <c r="I204" s="175"/>
      <c r="J204" s="228"/>
      <c r="K204" s="171"/>
    </row>
    <row r="205" spans="1:11" ht="15" x14ac:dyDescent="0.2">
      <c r="A205" s="166"/>
      <c r="B205" s="166"/>
      <c r="C205" s="166"/>
      <c r="D205" s="166"/>
      <c r="E205" s="175"/>
      <c r="F205" s="175"/>
      <c r="G205" s="175"/>
      <c r="H205" s="161"/>
      <c r="I205" s="175"/>
      <c r="J205" s="228"/>
      <c r="K205" s="171"/>
    </row>
    <row r="206" spans="1:11" ht="15" x14ac:dyDescent="0.2">
      <c r="A206" s="166"/>
      <c r="B206" s="166"/>
      <c r="C206" s="166"/>
      <c r="D206" s="166"/>
      <c r="E206" s="175"/>
      <c r="F206" s="175"/>
      <c r="G206" s="175"/>
      <c r="H206" s="161"/>
      <c r="I206" s="175"/>
      <c r="J206" s="229"/>
      <c r="K206" s="171"/>
    </row>
    <row r="207" spans="1:11" ht="15" x14ac:dyDescent="0.2">
      <c r="A207" s="166"/>
      <c r="B207" s="166"/>
      <c r="C207" s="166"/>
      <c r="D207" s="166"/>
      <c r="E207" s="175"/>
      <c r="F207" s="175"/>
      <c r="G207" s="175"/>
      <c r="H207" s="161"/>
      <c r="I207" s="175"/>
      <c r="J207" s="228"/>
      <c r="K207" s="171"/>
    </row>
    <row r="208" spans="1:11" ht="15" x14ac:dyDescent="0.2">
      <c r="A208" s="166"/>
      <c r="B208" s="166"/>
      <c r="C208" s="166"/>
      <c r="D208" s="166"/>
      <c r="E208" s="175"/>
      <c r="F208" s="175"/>
      <c r="G208" s="175"/>
      <c r="H208" s="161"/>
      <c r="I208" s="175"/>
      <c r="J208" s="228"/>
      <c r="K208" s="171"/>
    </row>
    <row r="209" spans="1:14" ht="15" x14ac:dyDescent="0.2">
      <c r="A209" s="166"/>
      <c r="B209" s="166"/>
      <c r="C209" s="166"/>
      <c r="D209" s="166"/>
      <c r="E209" s="175"/>
      <c r="F209" s="175"/>
      <c r="G209" s="175"/>
      <c r="H209" s="161"/>
      <c r="I209" s="175"/>
      <c r="J209" s="229"/>
      <c r="K209" s="171"/>
    </row>
    <row r="210" spans="1:14" ht="15.75" x14ac:dyDescent="0.25">
      <c r="A210" s="166"/>
      <c r="B210" s="166"/>
      <c r="C210" s="166"/>
      <c r="D210" s="166"/>
      <c r="E210" s="166"/>
      <c r="F210" s="166"/>
      <c r="G210" s="166"/>
      <c r="H210" s="161"/>
      <c r="I210" s="221"/>
      <c r="J210" s="230"/>
      <c r="K210" s="171"/>
    </row>
    <row r="211" spans="1:14" ht="15" x14ac:dyDescent="0.2">
      <c r="A211" s="166"/>
      <c r="B211" s="166"/>
      <c r="C211" s="166"/>
      <c r="D211" s="166"/>
      <c r="E211" s="166"/>
      <c r="F211" s="166"/>
      <c r="G211" s="166"/>
      <c r="H211" s="161"/>
      <c r="I211" s="175"/>
      <c r="J211" s="228"/>
      <c r="K211" s="171"/>
    </row>
    <row r="212" spans="1:14" ht="15" x14ac:dyDescent="0.2">
      <c r="A212" s="166"/>
      <c r="B212" s="166"/>
      <c r="C212" s="166"/>
      <c r="D212" s="166"/>
      <c r="E212" s="166"/>
      <c r="F212" s="166"/>
      <c r="G212" s="166"/>
      <c r="H212" s="161"/>
      <c r="I212" s="175"/>
      <c r="J212" s="228"/>
      <c r="K212" s="171"/>
    </row>
    <row r="213" spans="1:14" ht="15" x14ac:dyDescent="0.2">
      <c r="A213" s="166"/>
      <c r="B213" s="166"/>
      <c r="C213" s="166"/>
      <c r="D213" s="166"/>
      <c r="E213" s="166"/>
      <c r="F213" s="166"/>
      <c r="G213" s="166"/>
      <c r="H213" s="161"/>
      <c r="I213" s="175"/>
      <c r="J213" s="228"/>
      <c r="K213" s="171"/>
      <c r="N213" s="9" t="s">
        <v>104</v>
      </c>
    </row>
    <row r="214" spans="1:14" ht="15.75" x14ac:dyDescent="0.25">
      <c r="A214" s="836"/>
      <c r="B214" s="836"/>
      <c r="C214" s="836"/>
      <c r="D214" s="836"/>
      <c r="E214" s="836"/>
      <c r="F214" s="836"/>
      <c r="G214" s="166"/>
      <c r="H214" s="161"/>
      <c r="I214" s="175"/>
      <c r="J214" s="228"/>
      <c r="K214" s="171"/>
    </row>
    <row r="215" spans="1:14" ht="15" x14ac:dyDescent="0.2">
      <c r="A215" s="166"/>
      <c r="B215" s="166"/>
      <c r="C215" s="166"/>
      <c r="D215" s="166"/>
      <c r="E215" s="166"/>
      <c r="F215" s="166"/>
      <c r="G215" s="166"/>
      <c r="H215" s="161"/>
      <c r="I215" s="175"/>
      <c r="J215" s="228"/>
      <c r="K215" s="171"/>
    </row>
    <row r="216" spans="1:14" ht="15" x14ac:dyDescent="0.2">
      <c r="A216" s="166"/>
      <c r="B216" s="166"/>
      <c r="C216" s="166"/>
      <c r="D216" s="166"/>
      <c r="E216" s="175"/>
      <c r="F216" s="175"/>
      <c r="G216" s="175"/>
      <c r="H216" s="161"/>
      <c r="I216" s="175"/>
      <c r="J216" s="228"/>
      <c r="K216" s="171"/>
    </row>
    <row r="217" spans="1:14" ht="15" x14ac:dyDescent="0.2">
      <c r="A217" s="166"/>
      <c r="B217" s="166"/>
      <c r="C217" s="166"/>
      <c r="D217" s="166"/>
      <c r="E217" s="175"/>
      <c r="F217" s="175"/>
      <c r="G217" s="175"/>
      <c r="H217" s="161"/>
      <c r="I217" s="175"/>
      <c r="J217" s="229"/>
      <c r="K217" s="171"/>
    </row>
    <row r="218" spans="1:14" ht="15" x14ac:dyDescent="0.2">
      <c r="A218" s="166"/>
      <c r="B218" s="166"/>
      <c r="C218" s="166"/>
      <c r="D218" s="166"/>
      <c r="E218" s="175"/>
      <c r="F218" s="175"/>
      <c r="G218" s="175"/>
      <c r="H218" s="161"/>
      <c r="I218" s="175"/>
      <c r="J218" s="228"/>
      <c r="K218" s="171"/>
    </row>
    <row r="219" spans="1:14" ht="15" x14ac:dyDescent="0.2">
      <c r="A219" s="166"/>
      <c r="B219" s="166"/>
      <c r="C219" s="166"/>
      <c r="D219" s="166"/>
      <c r="E219" s="175"/>
      <c r="F219" s="175"/>
      <c r="G219" s="175"/>
      <c r="H219" s="161"/>
      <c r="I219" s="175"/>
      <c r="J219" s="228"/>
      <c r="K219" s="171"/>
    </row>
    <row r="220" spans="1:14" ht="15" x14ac:dyDescent="0.2">
      <c r="A220" s="166"/>
      <c r="B220" s="166"/>
      <c r="C220" s="166"/>
      <c r="D220" s="166"/>
      <c r="E220" s="175"/>
      <c r="F220" s="175"/>
      <c r="G220" s="175"/>
      <c r="H220" s="161"/>
      <c r="I220" s="175"/>
      <c r="J220" s="229"/>
      <c r="K220" s="171"/>
    </row>
    <row r="221" spans="1:14" ht="15.75" x14ac:dyDescent="0.25">
      <c r="A221" s="166"/>
      <c r="B221" s="166"/>
      <c r="C221" s="166"/>
      <c r="D221" s="166"/>
      <c r="E221" s="166"/>
      <c r="F221" s="166"/>
      <c r="G221" s="166"/>
      <c r="H221" s="161"/>
      <c r="I221" s="221"/>
      <c r="J221" s="230"/>
      <c r="K221" s="171"/>
    </row>
    <row r="222" spans="1:14" ht="15" x14ac:dyDescent="0.2">
      <c r="A222" s="166"/>
      <c r="B222" s="166"/>
      <c r="C222" s="166"/>
      <c r="D222" s="166"/>
      <c r="E222" s="166"/>
      <c r="F222" s="166"/>
      <c r="G222" s="166"/>
      <c r="H222" s="161"/>
      <c r="I222" s="166"/>
      <c r="J222" s="166"/>
      <c r="K222" s="171"/>
    </row>
    <row r="223" spans="1:14" ht="15" x14ac:dyDescent="0.2">
      <c r="A223" s="166"/>
      <c r="B223" s="166"/>
      <c r="C223" s="166"/>
      <c r="D223" s="166"/>
      <c r="E223" s="166"/>
      <c r="F223" s="166"/>
      <c r="G223" s="166"/>
      <c r="H223" s="161"/>
      <c r="I223" s="166"/>
      <c r="J223" s="166"/>
      <c r="K223" s="171"/>
    </row>
    <row r="224" spans="1:14" ht="15" x14ac:dyDescent="0.2">
      <c r="A224" s="166"/>
      <c r="B224" s="166"/>
      <c r="C224" s="166"/>
      <c r="D224" s="166"/>
      <c r="E224" s="166"/>
      <c r="F224" s="166"/>
      <c r="G224" s="166"/>
      <c r="H224" s="161"/>
      <c r="I224" s="166"/>
      <c r="J224" s="166"/>
      <c r="K224" s="171"/>
    </row>
    <row r="225" spans="1:11" ht="15.75" x14ac:dyDescent="0.25">
      <c r="A225" s="836"/>
      <c r="B225" s="836"/>
      <c r="C225" s="836"/>
      <c r="D225" s="836"/>
      <c r="E225" s="836"/>
      <c r="F225" s="836"/>
      <c r="G225" s="175"/>
      <c r="H225" s="161"/>
      <c r="I225" s="166"/>
      <c r="J225" s="175"/>
      <c r="K225" s="166"/>
    </row>
    <row r="226" spans="1:11" ht="15" x14ac:dyDescent="0.2">
      <c r="A226" s="166"/>
      <c r="B226" s="166"/>
      <c r="C226" s="166"/>
      <c r="D226" s="175"/>
      <c r="E226" s="175"/>
      <c r="F226" s="175"/>
      <c r="G226" s="175"/>
      <c r="H226" s="161"/>
      <c r="I226" s="166"/>
      <c r="J226" s="175"/>
      <c r="K226" s="166"/>
    </row>
    <row r="227" spans="1:11" ht="15" x14ac:dyDescent="0.2">
      <c r="A227" s="166"/>
      <c r="B227" s="166"/>
      <c r="C227" s="166"/>
      <c r="D227" s="175"/>
      <c r="E227" s="175"/>
      <c r="F227" s="175"/>
      <c r="G227" s="175"/>
      <c r="H227" s="161"/>
      <c r="I227" s="166"/>
      <c r="J227" s="175"/>
      <c r="K227" s="166"/>
    </row>
    <row r="228" spans="1:11" ht="15" x14ac:dyDescent="0.2">
      <c r="A228" s="166"/>
      <c r="B228" s="166"/>
      <c r="C228" s="166"/>
      <c r="D228" s="175"/>
      <c r="E228" s="175"/>
      <c r="F228" s="175"/>
      <c r="G228" s="175"/>
      <c r="H228" s="161"/>
      <c r="I228" s="166"/>
      <c r="J228" s="175"/>
      <c r="K228" s="166"/>
    </row>
    <row r="229" spans="1:11" ht="15" x14ac:dyDescent="0.2">
      <c r="A229" s="166"/>
      <c r="B229" s="166"/>
      <c r="C229" s="166"/>
      <c r="D229" s="175"/>
      <c r="E229" s="175"/>
      <c r="F229" s="175"/>
      <c r="G229" s="175"/>
      <c r="H229" s="161"/>
      <c r="I229" s="166"/>
      <c r="J229" s="175"/>
      <c r="K229" s="166"/>
    </row>
    <row r="230" spans="1:11" ht="15" x14ac:dyDescent="0.2">
      <c r="A230" s="166"/>
      <c r="B230" s="166"/>
      <c r="C230" s="166"/>
      <c r="D230" s="175"/>
      <c r="E230" s="175"/>
      <c r="F230" s="175"/>
      <c r="G230" s="175"/>
      <c r="H230" s="161"/>
      <c r="I230" s="166"/>
      <c r="J230" s="175"/>
      <c r="K230" s="166"/>
    </row>
    <row r="231" spans="1:11" ht="15" x14ac:dyDescent="0.2">
      <c r="A231" s="166"/>
      <c r="B231" s="166"/>
      <c r="C231" s="166"/>
      <c r="D231" s="175"/>
      <c r="E231" s="175"/>
      <c r="F231" s="175"/>
      <c r="G231" s="175"/>
      <c r="H231" s="161"/>
      <c r="I231" s="166"/>
      <c r="J231" s="175"/>
      <c r="K231" s="166"/>
    </row>
    <row r="232" spans="1:11" ht="15" x14ac:dyDescent="0.2">
      <c r="A232" s="166"/>
      <c r="B232" s="166"/>
      <c r="C232" s="166"/>
      <c r="D232" s="175"/>
      <c r="E232" s="175"/>
      <c r="F232" s="175"/>
      <c r="G232" s="175"/>
      <c r="H232" s="161"/>
      <c r="I232" s="166"/>
      <c r="J232" s="175"/>
      <c r="K232" s="166"/>
    </row>
    <row r="233" spans="1:11" ht="15" x14ac:dyDescent="0.2">
      <c r="A233" s="166"/>
      <c r="B233" s="166"/>
      <c r="C233" s="166"/>
      <c r="D233" s="175"/>
      <c r="E233" s="175"/>
      <c r="F233" s="175"/>
      <c r="G233" s="175"/>
      <c r="H233" s="161"/>
      <c r="I233" s="166"/>
      <c r="J233" s="175"/>
      <c r="K233" s="171"/>
    </row>
    <row r="234" spans="1:11" ht="15.75" x14ac:dyDescent="0.25">
      <c r="A234" s="166"/>
      <c r="B234" s="166"/>
      <c r="C234" s="166"/>
      <c r="D234" s="175"/>
      <c r="E234" s="175"/>
      <c r="F234" s="175"/>
      <c r="G234" s="175"/>
      <c r="H234" s="161"/>
      <c r="I234" s="221"/>
      <c r="J234" s="219"/>
      <c r="K234" s="171"/>
    </row>
    <row r="235" spans="1:11" ht="15" x14ac:dyDescent="0.2">
      <c r="A235" s="166"/>
      <c r="B235" s="166"/>
      <c r="C235" s="166"/>
      <c r="D235" s="166"/>
      <c r="E235" s="166"/>
      <c r="F235" s="166"/>
      <c r="G235" s="166"/>
      <c r="H235" s="166"/>
      <c r="I235" s="166"/>
      <c r="J235" s="166"/>
    </row>
    <row r="236" spans="1:11" ht="15" x14ac:dyDescent="0.2">
      <c r="A236" s="166"/>
      <c r="B236" s="166"/>
      <c r="C236" s="166"/>
      <c r="D236" s="166"/>
      <c r="E236" s="166"/>
      <c r="F236" s="166"/>
      <c r="G236" s="166"/>
      <c r="H236" s="166"/>
      <c r="I236" s="166"/>
      <c r="J236" s="166"/>
    </row>
    <row r="237" spans="1:11" ht="15" x14ac:dyDescent="0.2">
      <c r="A237" s="166"/>
      <c r="B237" s="166"/>
      <c r="C237" s="166"/>
      <c r="D237" s="166"/>
      <c r="E237" s="166"/>
      <c r="F237" s="166"/>
      <c r="G237" s="166"/>
      <c r="H237" s="166"/>
      <c r="I237" s="166"/>
      <c r="J237" s="166"/>
    </row>
    <row r="238" spans="1:11" ht="15" x14ac:dyDescent="0.2">
      <c r="A238" s="166"/>
      <c r="B238" s="166"/>
      <c r="C238" s="166"/>
      <c r="D238" s="166"/>
      <c r="E238" s="166"/>
      <c r="F238" s="166"/>
      <c r="G238" s="166"/>
      <c r="H238" s="166"/>
      <c r="I238" s="166"/>
      <c r="J238" s="166"/>
    </row>
    <row r="239" spans="1:11" ht="15" x14ac:dyDescent="0.2">
      <c r="A239" s="166"/>
      <c r="B239" s="166"/>
      <c r="C239" s="166"/>
      <c r="D239" s="166"/>
      <c r="E239" s="166"/>
      <c r="F239" s="166"/>
      <c r="G239" s="166"/>
      <c r="H239" s="166"/>
      <c r="I239" s="166"/>
      <c r="J239" s="166"/>
    </row>
    <row r="240" spans="1:11" ht="15" x14ac:dyDescent="0.2">
      <c r="A240" s="166"/>
      <c r="B240" s="166"/>
      <c r="C240" s="166"/>
      <c r="D240" s="166"/>
      <c r="E240" s="166"/>
      <c r="F240" s="166"/>
      <c r="G240" s="166"/>
      <c r="H240" s="166"/>
      <c r="I240" s="166"/>
      <c r="J240" s="166"/>
    </row>
    <row r="241" spans="1:10" ht="15" x14ac:dyDescent="0.2">
      <c r="A241" s="166"/>
      <c r="B241" s="166"/>
      <c r="C241" s="166"/>
      <c r="D241" s="166"/>
      <c r="E241" s="166"/>
      <c r="F241" s="166"/>
      <c r="G241" s="166"/>
      <c r="H241" s="166"/>
      <c r="I241" s="166"/>
      <c r="J241" s="166"/>
    </row>
    <row r="242" spans="1:10" ht="15" x14ac:dyDescent="0.2">
      <c r="A242" s="166"/>
      <c r="B242" s="166"/>
      <c r="C242" s="166"/>
      <c r="D242" s="166"/>
      <c r="E242" s="166"/>
      <c r="F242" s="166"/>
      <c r="G242" s="166"/>
      <c r="H242" s="166"/>
      <c r="I242" s="166"/>
      <c r="J242" s="166"/>
    </row>
    <row r="243" spans="1:10" ht="15" x14ac:dyDescent="0.2">
      <c r="A243" s="166"/>
      <c r="B243" s="166"/>
      <c r="C243" s="166"/>
      <c r="D243" s="166"/>
      <c r="E243" s="166"/>
      <c r="F243" s="166"/>
      <c r="G243" s="166"/>
      <c r="H243" s="166"/>
      <c r="I243" s="166"/>
      <c r="J243" s="166"/>
    </row>
    <row r="244" spans="1:10" ht="15" x14ac:dyDescent="0.2">
      <c r="A244" s="166"/>
      <c r="B244" s="166"/>
      <c r="C244" s="166"/>
      <c r="D244" s="166"/>
      <c r="E244" s="166"/>
      <c r="F244" s="166"/>
      <c r="G244" s="166"/>
      <c r="H244" s="166"/>
      <c r="I244" s="166"/>
      <c r="J244" s="166"/>
    </row>
    <row r="245" spans="1:10" ht="15" x14ac:dyDescent="0.2">
      <c r="A245" s="166"/>
      <c r="B245" s="166"/>
      <c r="C245" s="166"/>
      <c r="D245" s="166"/>
      <c r="E245" s="166"/>
      <c r="F245" s="166"/>
      <c r="G245" s="166"/>
      <c r="H245" s="166"/>
      <c r="I245" s="166"/>
      <c r="J245" s="166"/>
    </row>
    <row r="246" spans="1:10" ht="15" x14ac:dyDescent="0.2">
      <c r="A246" s="166"/>
      <c r="B246" s="166"/>
      <c r="C246" s="166"/>
      <c r="D246" s="166"/>
      <c r="E246" s="166"/>
      <c r="F246" s="166"/>
      <c r="G246" s="166"/>
      <c r="H246" s="166"/>
      <c r="I246" s="166"/>
      <c r="J246" s="166"/>
    </row>
    <row r="247" spans="1:10" ht="15" x14ac:dyDescent="0.2">
      <c r="A247" s="166"/>
      <c r="B247" s="166"/>
      <c r="C247" s="166"/>
      <c r="D247" s="166"/>
      <c r="E247" s="166"/>
      <c r="F247" s="166"/>
      <c r="G247" s="166"/>
      <c r="H247" s="166"/>
      <c r="I247" s="166"/>
      <c r="J247" s="166"/>
    </row>
    <row r="248" spans="1:10" ht="15" x14ac:dyDescent="0.2">
      <c r="A248" s="166"/>
      <c r="B248" s="166"/>
      <c r="C248" s="166"/>
      <c r="D248" s="166"/>
      <c r="E248" s="166"/>
      <c r="F248" s="166"/>
      <c r="G248" s="166"/>
      <c r="H248" s="166"/>
      <c r="I248" s="166"/>
      <c r="J248" s="166"/>
    </row>
    <row r="249" spans="1:10" ht="15" x14ac:dyDescent="0.2">
      <c r="A249" s="166"/>
      <c r="B249" s="166"/>
      <c r="C249" s="166"/>
      <c r="D249" s="166"/>
      <c r="E249" s="166"/>
      <c r="F249" s="166"/>
      <c r="G249" s="166"/>
      <c r="H249" s="166"/>
      <c r="I249" s="166"/>
      <c r="J249" s="166"/>
    </row>
    <row r="250" spans="1:10" ht="15" x14ac:dyDescent="0.2">
      <c r="A250" s="166"/>
      <c r="B250" s="166"/>
      <c r="C250" s="166"/>
      <c r="D250" s="166"/>
      <c r="E250" s="166"/>
      <c r="F250" s="166"/>
      <c r="G250" s="166"/>
      <c r="H250" s="166"/>
      <c r="I250" s="166"/>
      <c r="J250" s="166"/>
    </row>
    <row r="251" spans="1:10" ht="15" x14ac:dyDescent="0.2">
      <c r="A251" s="166"/>
      <c r="B251" s="166"/>
      <c r="C251" s="166"/>
      <c r="D251" s="166"/>
      <c r="E251" s="166"/>
      <c r="F251" s="166"/>
      <c r="G251" s="166"/>
      <c r="H251" s="166"/>
      <c r="I251" s="166"/>
      <c r="J251" s="166"/>
    </row>
    <row r="252" spans="1:10" ht="15" x14ac:dyDescent="0.2">
      <c r="A252" s="166"/>
      <c r="B252" s="166"/>
      <c r="C252" s="166"/>
      <c r="D252" s="166"/>
      <c r="E252" s="166"/>
      <c r="F252" s="166"/>
      <c r="G252" s="166"/>
      <c r="H252" s="166"/>
      <c r="I252" s="166"/>
      <c r="J252" s="166"/>
    </row>
    <row r="253" spans="1:10" ht="15" x14ac:dyDescent="0.2">
      <c r="A253" s="166"/>
      <c r="B253" s="166"/>
      <c r="C253" s="166"/>
      <c r="D253" s="166"/>
      <c r="E253" s="166"/>
      <c r="F253" s="166"/>
      <c r="G253" s="166"/>
      <c r="H253" s="166"/>
      <c r="I253" s="166"/>
      <c r="J253" s="166"/>
    </row>
    <row r="254" spans="1:10" ht="15" x14ac:dyDescent="0.2">
      <c r="A254" s="166"/>
      <c r="B254" s="166"/>
      <c r="C254" s="166"/>
      <c r="D254" s="166"/>
      <c r="E254" s="166"/>
      <c r="F254" s="166"/>
      <c r="G254" s="166"/>
      <c r="H254" s="166"/>
      <c r="I254" s="166"/>
      <c r="J254" s="166"/>
    </row>
    <row r="255" spans="1:10" ht="15" x14ac:dyDescent="0.2">
      <c r="A255" s="166"/>
      <c r="B255" s="166"/>
      <c r="C255" s="166"/>
      <c r="D255" s="166"/>
      <c r="E255" s="166"/>
      <c r="F255" s="166"/>
      <c r="G255" s="166"/>
      <c r="H255" s="166"/>
      <c r="I255" s="166"/>
      <c r="J255" s="166"/>
    </row>
    <row r="256" spans="1:10" ht="15" x14ac:dyDescent="0.2">
      <c r="A256" s="166"/>
      <c r="B256" s="166"/>
      <c r="C256" s="166"/>
      <c r="D256" s="166"/>
      <c r="E256" s="166"/>
      <c r="F256" s="166"/>
      <c r="G256" s="166"/>
      <c r="H256" s="166"/>
      <c r="I256" s="166"/>
      <c r="J256" s="166"/>
    </row>
    <row r="257" spans="1:10" ht="15" x14ac:dyDescent="0.2">
      <c r="A257" s="166"/>
      <c r="B257" s="166"/>
      <c r="C257" s="166"/>
      <c r="D257" s="166"/>
      <c r="E257" s="166"/>
      <c r="F257" s="166"/>
      <c r="G257" s="166"/>
      <c r="H257" s="166"/>
      <c r="I257" s="166"/>
      <c r="J257" s="166"/>
    </row>
    <row r="258" spans="1:10" ht="15" x14ac:dyDescent="0.2">
      <c r="A258" s="166"/>
      <c r="B258" s="166"/>
      <c r="C258" s="166"/>
      <c r="D258" s="166"/>
      <c r="E258" s="166"/>
      <c r="F258" s="166"/>
      <c r="G258" s="166"/>
      <c r="H258" s="166"/>
      <c r="I258" s="166"/>
      <c r="J258" s="166"/>
    </row>
    <row r="259" spans="1:10" ht="15" x14ac:dyDescent="0.2">
      <c r="A259" s="166"/>
      <c r="B259" s="166"/>
      <c r="C259" s="166"/>
      <c r="D259" s="166"/>
      <c r="E259" s="166"/>
      <c r="F259" s="166"/>
      <c r="G259" s="166"/>
      <c r="H259" s="166"/>
      <c r="I259" s="166"/>
      <c r="J259" s="166"/>
    </row>
    <row r="260" spans="1:10" ht="15" x14ac:dyDescent="0.2">
      <c r="A260" s="166"/>
      <c r="B260" s="166"/>
      <c r="C260" s="166"/>
      <c r="D260" s="166"/>
      <c r="E260" s="166"/>
      <c r="F260" s="166"/>
      <c r="G260" s="166"/>
      <c r="H260" s="166"/>
      <c r="I260" s="166"/>
      <c r="J260" s="166"/>
    </row>
    <row r="261" spans="1:10" ht="15" x14ac:dyDescent="0.2">
      <c r="A261" s="166"/>
      <c r="B261" s="166"/>
      <c r="C261" s="166"/>
      <c r="D261" s="166"/>
      <c r="E261" s="166"/>
      <c r="F261" s="166"/>
      <c r="G261" s="166"/>
      <c r="H261" s="166"/>
      <c r="I261" s="166"/>
      <c r="J261" s="166"/>
    </row>
    <row r="262" spans="1:10" ht="15" x14ac:dyDescent="0.2">
      <c r="A262" s="166"/>
      <c r="B262" s="166"/>
      <c r="C262" s="166"/>
      <c r="D262" s="166"/>
      <c r="E262" s="166"/>
      <c r="F262" s="166"/>
      <c r="G262" s="166"/>
      <c r="H262" s="166"/>
      <c r="I262" s="166"/>
      <c r="J262" s="166"/>
    </row>
    <row r="263" spans="1:10" ht="15" x14ac:dyDescent="0.2">
      <c r="A263" s="166"/>
      <c r="B263" s="166"/>
      <c r="C263" s="166"/>
      <c r="D263" s="166"/>
      <c r="E263" s="166"/>
      <c r="F263" s="166"/>
      <c r="G263" s="166"/>
      <c r="H263" s="166"/>
      <c r="I263" s="166"/>
      <c r="J263" s="166"/>
    </row>
    <row r="264" spans="1:10" ht="15" x14ac:dyDescent="0.2">
      <c r="A264" s="166"/>
      <c r="B264" s="166"/>
      <c r="C264" s="166"/>
      <c r="D264" s="166"/>
      <c r="E264" s="166"/>
      <c r="F264" s="166"/>
      <c r="G264" s="166"/>
      <c r="H264" s="166"/>
      <c r="I264" s="166"/>
      <c r="J264" s="166"/>
    </row>
    <row r="265" spans="1:10" ht="15" x14ac:dyDescent="0.2">
      <c r="A265" s="166"/>
      <c r="B265" s="166"/>
      <c r="C265" s="166"/>
      <c r="D265" s="166"/>
      <c r="E265" s="166"/>
      <c r="F265" s="166"/>
      <c r="G265" s="166"/>
      <c r="H265" s="166"/>
      <c r="I265" s="166"/>
      <c r="J265" s="166"/>
    </row>
    <row r="266" spans="1:10" ht="15" x14ac:dyDescent="0.2">
      <c r="A266" s="166"/>
      <c r="B266" s="166"/>
      <c r="C266" s="166"/>
      <c r="D266" s="166"/>
      <c r="E266" s="166"/>
      <c r="F266" s="166"/>
      <c r="G266" s="166"/>
      <c r="H266" s="166"/>
      <c r="I266" s="166"/>
      <c r="J266" s="166"/>
    </row>
    <row r="267" spans="1:10" ht="15" x14ac:dyDescent="0.2">
      <c r="A267" s="166"/>
      <c r="B267" s="166"/>
      <c r="C267" s="166"/>
      <c r="D267" s="166"/>
      <c r="E267" s="166"/>
      <c r="F267" s="166"/>
      <c r="G267" s="166"/>
      <c r="H267" s="166"/>
      <c r="I267" s="166"/>
      <c r="J267" s="166"/>
    </row>
    <row r="268" spans="1:10" ht="15" x14ac:dyDescent="0.2">
      <c r="A268" s="166"/>
      <c r="B268" s="166"/>
      <c r="C268" s="166"/>
      <c r="D268" s="166"/>
      <c r="E268" s="166"/>
      <c r="F268" s="166"/>
      <c r="G268" s="166"/>
      <c r="H268" s="166"/>
      <c r="I268" s="166"/>
      <c r="J268" s="166"/>
    </row>
    <row r="269" spans="1:10" ht="15" x14ac:dyDescent="0.2">
      <c r="A269" s="166"/>
      <c r="B269" s="166"/>
      <c r="C269" s="166"/>
      <c r="D269" s="166"/>
      <c r="E269" s="166"/>
      <c r="F269" s="166"/>
      <c r="G269" s="166"/>
      <c r="H269" s="166"/>
      <c r="I269" s="166"/>
      <c r="J269" s="166"/>
    </row>
    <row r="270" spans="1:10" ht="15" x14ac:dyDescent="0.2">
      <c r="A270" s="166"/>
      <c r="B270" s="166"/>
      <c r="C270" s="166"/>
      <c r="D270" s="166"/>
      <c r="E270" s="166"/>
      <c r="F270" s="166"/>
      <c r="G270" s="166"/>
      <c r="H270" s="166"/>
      <c r="I270" s="166"/>
      <c r="J270" s="166"/>
    </row>
    <row r="271" spans="1:10" ht="15" x14ac:dyDescent="0.2">
      <c r="A271" s="166"/>
      <c r="B271" s="166"/>
      <c r="C271" s="166"/>
      <c r="D271" s="166"/>
      <c r="E271" s="166"/>
      <c r="F271" s="166"/>
      <c r="G271" s="166"/>
      <c r="H271" s="166"/>
      <c r="I271" s="166"/>
      <c r="J271" s="166"/>
    </row>
    <row r="272" spans="1:10" ht="15" x14ac:dyDescent="0.2">
      <c r="A272" s="166"/>
      <c r="B272" s="166"/>
      <c r="C272" s="166"/>
      <c r="D272" s="166"/>
      <c r="E272" s="166"/>
      <c r="F272" s="166"/>
      <c r="G272" s="166"/>
      <c r="H272" s="166"/>
      <c r="I272" s="166"/>
      <c r="J272" s="166"/>
    </row>
    <row r="273" spans="1:10" ht="15" x14ac:dyDescent="0.2">
      <c r="A273" s="166"/>
      <c r="B273" s="166"/>
      <c r="C273" s="166"/>
      <c r="D273" s="166"/>
      <c r="E273" s="166"/>
      <c r="F273" s="166"/>
      <c r="G273" s="166"/>
      <c r="H273" s="166"/>
      <c r="I273" s="166"/>
      <c r="J273" s="166"/>
    </row>
    <row r="274" spans="1:10" ht="15" x14ac:dyDescent="0.2">
      <c r="A274" s="166"/>
      <c r="B274" s="166"/>
      <c r="C274" s="166"/>
      <c r="D274" s="166"/>
      <c r="E274" s="166"/>
      <c r="F274" s="166"/>
      <c r="G274" s="166"/>
      <c r="H274" s="166"/>
      <c r="I274" s="166"/>
      <c r="J274" s="166"/>
    </row>
    <row r="275" spans="1:10" ht="15" x14ac:dyDescent="0.2">
      <c r="A275" s="166"/>
      <c r="B275" s="166"/>
      <c r="C275" s="166"/>
      <c r="D275" s="166"/>
      <c r="E275" s="166"/>
      <c r="F275" s="166"/>
      <c r="G275" s="166"/>
      <c r="H275" s="166"/>
      <c r="I275" s="166"/>
      <c r="J275" s="166"/>
    </row>
    <row r="276" spans="1:10" x14ac:dyDescent="0.2">
      <c r="A276" s="161"/>
      <c r="B276" s="161"/>
      <c r="C276" s="161"/>
      <c r="D276" s="161"/>
      <c r="E276" s="161"/>
      <c r="F276" s="161"/>
      <c r="G276" s="161"/>
      <c r="H276" s="161"/>
      <c r="I276" s="161"/>
      <c r="J276" s="161"/>
    </row>
    <row r="277" spans="1:10" x14ac:dyDescent="0.2">
      <c r="A277" s="18"/>
      <c r="B277" s="18"/>
      <c r="C277" s="18"/>
      <c r="D277" s="161"/>
      <c r="E277" s="18"/>
      <c r="F277" s="18"/>
      <c r="G277" s="18"/>
      <c r="H277" s="161"/>
      <c r="I277" s="18"/>
      <c r="J277" s="18"/>
    </row>
    <row r="278" spans="1:10" x14ac:dyDescent="0.2">
      <c r="A278" s="18"/>
      <c r="B278" s="18"/>
      <c r="C278" s="18"/>
      <c r="D278" s="161"/>
      <c r="E278" s="18"/>
      <c r="F278" s="18"/>
      <c r="G278" s="18"/>
      <c r="H278" s="161"/>
      <c r="I278" s="18"/>
      <c r="J278" s="18"/>
    </row>
    <row r="279" spans="1:10" x14ac:dyDescent="0.2">
      <c r="A279" s="18"/>
      <c r="B279" s="18"/>
      <c r="C279" s="18"/>
      <c r="D279" s="161"/>
      <c r="E279" s="18"/>
      <c r="F279" s="18"/>
      <c r="G279" s="18"/>
      <c r="H279" s="161"/>
      <c r="I279" s="18"/>
      <c r="J279" s="18"/>
    </row>
    <row r="280" spans="1:10" x14ac:dyDescent="0.2">
      <c r="A280" s="18"/>
      <c r="B280" s="18"/>
      <c r="C280" s="18"/>
      <c r="D280" s="161"/>
      <c r="E280" s="18"/>
      <c r="F280" s="18"/>
      <c r="G280" s="18"/>
      <c r="H280" s="161"/>
      <c r="I280" s="18"/>
      <c r="J280" s="18"/>
    </row>
    <row r="281" spans="1:10" x14ac:dyDescent="0.2">
      <c r="A281" s="18"/>
      <c r="B281" s="18"/>
      <c r="C281" s="18"/>
      <c r="D281" s="161"/>
      <c r="E281" s="18"/>
      <c r="F281" s="18"/>
      <c r="G281" s="18"/>
      <c r="H281" s="161"/>
      <c r="I281" s="18"/>
      <c r="J281" s="18"/>
    </row>
    <row r="282" spans="1:10" x14ac:dyDescent="0.2">
      <c r="A282" s="18"/>
      <c r="B282" s="18"/>
      <c r="C282" s="18"/>
      <c r="D282" s="161"/>
      <c r="E282" s="18"/>
      <c r="F282" s="18"/>
      <c r="G282" s="18"/>
      <c r="H282" s="161"/>
      <c r="I282" s="18"/>
      <c r="J282" s="18"/>
    </row>
    <row r="283" spans="1:10" x14ac:dyDescent="0.2">
      <c r="A283" s="18"/>
      <c r="B283" s="18"/>
      <c r="C283" s="18"/>
      <c r="D283" s="161"/>
      <c r="E283" s="18"/>
      <c r="F283" s="18"/>
      <c r="G283" s="18"/>
      <c r="H283" s="161"/>
      <c r="I283" s="18"/>
      <c r="J283" s="18"/>
    </row>
    <row r="284" spans="1:10" x14ac:dyDescent="0.2">
      <c r="A284" s="18"/>
      <c r="B284" s="18"/>
      <c r="C284" s="18"/>
      <c r="D284" s="161"/>
      <c r="E284" s="18"/>
      <c r="F284" s="18"/>
      <c r="G284" s="18"/>
      <c r="H284" s="161"/>
      <c r="I284" s="18"/>
      <c r="J284" s="18"/>
    </row>
    <row r="285" spans="1:10" x14ac:dyDescent="0.2">
      <c r="A285" s="18"/>
      <c r="B285" s="18"/>
      <c r="C285" s="18"/>
      <c r="D285" s="161"/>
      <c r="E285" s="18"/>
      <c r="F285" s="18"/>
      <c r="G285" s="18"/>
      <c r="H285" s="161"/>
      <c r="I285" s="18"/>
      <c r="J285" s="18"/>
    </row>
    <row r="286" spans="1:10" x14ac:dyDescent="0.2">
      <c r="A286" s="18"/>
      <c r="B286" s="18"/>
      <c r="C286" s="18"/>
      <c r="D286" s="161"/>
      <c r="E286" s="18"/>
      <c r="F286" s="18"/>
      <c r="G286" s="18"/>
      <c r="H286" s="161"/>
      <c r="I286" s="18"/>
      <c r="J286" s="18"/>
    </row>
    <row r="287" spans="1:10" x14ac:dyDescent="0.2">
      <c r="A287" s="18"/>
      <c r="B287" s="18"/>
      <c r="C287" s="18"/>
      <c r="D287" s="161"/>
      <c r="E287" s="18"/>
      <c r="F287" s="18"/>
      <c r="G287" s="18"/>
      <c r="H287" s="161"/>
      <c r="I287" s="18"/>
      <c r="J287" s="18"/>
    </row>
    <row r="288" spans="1:10" x14ac:dyDescent="0.2">
      <c r="A288" s="18"/>
      <c r="B288" s="18"/>
      <c r="C288" s="18"/>
      <c r="D288" s="161"/>
      <c r="E288" s="18"/>
      <c r="F288" s="18"/>
      <c r="G288" s="18"/>
      <c r="H288" s="161"/>
      <c r="I288" s="18"/>
      <c r="J288" s="18"/>
    </row>
    <row r="289" spans="1:10" x14ac:dyDescent="0.2">
      <c r="A289" s="18"/>
      <c r="B289" s="18"/>
      <c r="C289" s="18"/>
      <c r="D289" s="161"/>
      <c r="E289" s="18"/>
      <c r="F289" s="18"/>
      <c r="G289" s="18"/>
      <c r="H289" s="161"/>
      <c r="I289" s="18"/>
      <c r="J289" s="18"/>
    </row>
    <row r="290" spans="1:10" x14ac:dyDescent="0.2">
      <c r="A290" s="18"/>
      <c r="B290" s="18"/>
      <c r="C290" s="18"/>
      <c r="D290" s="161"/>
      <c r="E290" s="18"/>
      <c r="F290" s="18"/>
      <c r="G290" s="18"/>
      <c r="H290" s="161"/>
      <c r="I290" s="18"/>
      <c r="J290" s="18"/>
    </row>
    <row r="291" spans="1:10" x14ac:dyDescent="0.2">
      <c r="A291" s="18"/>
      <c r="B291" s="18"/>
      <c r="C291" s="18"/>
      <c r="D291" s="161"/>
      <c r="E291" s="18"/>
      <c r="F291" s="18"/>
      <c r="G291" s="18"/>
      <c r="H291" s="161"/>
      <c r="I291" s="18"/>
      <c r="J291" s="18"/>
    </row>
    <row r="292" spans="1:10" x14ac:dyDescent="0.2">
      <c r="A292" s="18"/>
      <c r="B292" s="18"/>
      <c r="C292" s="18"/>
      <c r="D292" s="161"/>
      <c r="E292" s="18"/>
      <c r="F292" s="18"/>
      <c r="G292" s="18"/>
      <c r="H292" s="161"/>
      <c r="I292" s="18"/>
      <c r="J292" s="18"/>
    </row>
    <row r="293" spans="1:10" x14ac:dyDescent="0.2">
      <c r="A293" s="18"/>
      <c r="B293" s="18"/>
      <c r="C293" s="18"/>
      <c r="D293" s="161"/>
      <c r="E293" s="18"/>
      <c r="F293" s="18"/>
      <c r="G293" s="18"/>
      <c r="H293" s="161"/>
      <c r="I293" s="18"/>
      <c r="J293" s="18"/>
    </row>
    <row r="294" spans="1:10" x14ac:dyDescent="0.2">
      <c r="A294" s="18"/>
      <c r="B294" s="18"/>
      <c r="C294" s="18"/>
      <c r="D294" s="161"/>
      <c r="E294" s="18"/>
      <c r="F294" s="18"/>
      <c r="G294" s="18"/>
      <c r="H294" s="161"/>
      <c r="I294" s="18"/>
      <c r="J294" s="18"/>
    </row>
    <row r="295" spans="1:10" x14ac:dyDescent="0.2">
      <c r="A295" s="18"/>
      <c r="B295" s="18"/>
      <c r="C295" s="18"/>
      <c r="D295" s="161"/>
      <c r="E295" s="18"/>
      <c r="F295" s="18"/>
      <c r="G295" s="18"/>
      <c r="H295" s="161"/>
      <c r="I295" s="18"/>
      <c r="J295" s="18"/>
    </row>
    <row r="296" spans="1:10" x14ac:dyDescent="0.2">
      <c r="A296" s="18"/>
      <c r="B296" s="18"/>
      <c r="C296" s="18"/>
      <c r="D296" s="161"/>
      <c r="E296" s="18"/>
      <c r="F296" s="18"/>
      <c r="G296" s="18"/>
      <c r="H296" s="161"/>
      <c r="I296" s="18"/>
      <c r="J296" s="18"/>
    </row>
    <row r="297" spans="1:10" x14ac:dyDescent="0.2">
      <c r="A297" s="18"/>
      <c r="B297" s="18"/>
      <c r="C297" s="18"/>
      <c r="D297" s="161"/>
      <c r="E297" s="18"/>
      <c r="F297" s="18"/>
      <c r="G297" s="18"/>
      <c r="H297" s="161"/>
      <c r="I297" s="18"/>
      <c r="J297" s="18"/>
    </row>
    <row r="298" spans="1:10" x14ac:dyDescent="0.2">
      <c r="A298" s="18"/>
      <c r="B298" s="18"/>
      <c r="C298" s="18"/>
      <c r="D298" s="161"/>
      <c r="E298" s="18"/>
      <c r="F298" s="18"/>
      <c r="G298" s="18"/>
      <c r="H298" s="161"/>
      <c r="I298" s="18"/>
      <c r="J298" s="18"/>
    </row>
    <row r="299" spans="1:10" x14ac:dyDescent="0.2">
      <c r="A299" s="18"/>
      <c r="B299" s="18"/>
      <c r="C299" s="18"/>
      <c r="D299" s="161"/>
      <c r="E299" s="18"/>
      <c r="F299" s="18"/>
      <c r="G299" s="18"/>
      <c r="H299" s="161"/>
      <c r="I299" s="18"/>
      <c r="J299" s="18"/>
    </row>
    <row r="300" spans="1:10" x14ac:dyDescent="0.2">
      <c r="A300" s="18"/>
      <c r="B300" s="18"/>
      <c r="C300" s="18"/>
      <c r="D300" s="161"/>
      <c r="E300" s="18"/>
      <c r="F300" s="18"/>
      <c r="G300" s="18"/>
      <c r="H300" s="161"/>
      <c r="I300" s="18"/>
      <c r="J300" s="18"/>
    </row>
    <row r="301" spans="1:10" x14ac:dyDescent="0.2">
      <c r="A301" s="18"/>
      <c r="B301" s="18"/>
      <c r="C301" s="18"/>
      <c r="D301" s="161"/>
      <c r="E301" s="18"/>
      <c r="F301" s="18"/>
      <c r="G301" s="18"/>
      <c r="H301" s="161"/>
      <c r="I301" s="18"/>
      <c r="J301" s="18"/>
    </row>
    <row r="302" spans="1:10" x14ac:dyDescent="0.2">
      <c r="A302" s="18"/>
      <c r="B302" s="18"/>
      <c r="C302" s="18"/>
      <c r="D302" s="161"/>
      <c r="E302" s="18"/>
      <c r="F302" s="18"/>
      <c r="G302" s="18"/>
      <c r="H302" s="161"/>
      <c r="I302" s="18"/>
      <c r="J302" s="18"/>
    </row>
    <row r="303" spans="1:10" x14ac:dyDescent="0.2">
      <c r="A303" s="18"/>
      <c r="B303" s="18"/>
      <c r="C303" s="18"/>
      <c r="D303" s="161"/>
      <c r="E303" s="18"/>
      <c r="F303" s="18"/>
      <c r="G303" s="18"/>
      <c r="H303" s="161"/>
      <c r="I303" s="18"/>
      <c r="J303" s="18"/>
    </row>
    <row r="304" spans="1:10" x14ac:dyDescent="0.2">
      <c r="A304" s="18"/>
      <c r="B304" s="18"/>
      <c r="C304" s="18"/>
      <c r="D304" s="161"/>
      <c r="E304" s="18"/>
      <c r="F304" s="18"/>
      <c r="G304" s="18"/>
      <c r="H304" s="161"/>
      <c r="I304" s="18"/>
      <c r="J304" s="18"/>
    </row>
    <row r="305" spans="1:10" x14ac:dyDescent="0.2">
      <c r="A305" s="18"/>
      <c r="B305" s="18"/>
      <c r="C305" s="18"/>
      <c r="D305" s="161"/>
      <c r="E305" s="18"/>
      <c r="F305" s="18"/>
      <c r="G305" s="18"/>
      <c r="H305" s="161"/>
      <c r="I305" s="18"/>
      <c r="J305" s="18"/>
    </row>
    <row r="306" spans="1:10" x14ac:dyDescent="0.2">
      <c r="A306" s="18"/>
      <c r="B306" s="18"/>
      <c r="C306" s="18"/>
      <c r="D306" s="161"/>
      <c r="E306" s="18"/>
      <c r="F306" s="18"/>
      <c r="G306" s="18"/>
      <c r="H306" s="161"/>
      <c r="I306" s="18"/>
      <c r="J306" s="18"/>
    </row>
    <row r="307" spans="1:10" x14ac:dyDescent="0.2">
      <c r="A307" s="18"/>
      <c r="B307" s="18"/>
      <c r="C307" s="18"/>
      <c r="D307" s="161"/>
      <c r="E307" s="18"/>
      <c r="F307" s="18"/>
      <c r="G307" s="18"/>
      <c r="H307" s="161"/>
      <c r="I307" s="18"/>
      <c r="J307" s="18"/>
    </row>
    <row r="308" spans="1:10" x14ac:dyDescent="0.2">
      <c r="A308" s="18"/>
      <c r="B308" s="18"/>
      <c r="C308" s="18"/>
      <c r="D308" s="161"/>
      <c r="E308" s="18"/>
      <c r="F308" s="18"/>
      <c r="G308" s="18"/>
      <c r="H308" s="161"/>
      <c r="I308" s="18"/>
      <c r="J308" s="18"/>
    </row>
    <row r="309" spans="1:10" x14ac:dyDescent="0.2">
      <c r="A309" s="18"/>
      <c r="B309" s="18"/>
      <c r="C309" s="18"/>
      <c r="D309" s="161"/>
      <c r="E309" s="18"/>
      <c r="F309" s="18"/>
      <c r="G309" s="18"/>
      <c r="H309" s="161"/>
      <c r="I309" s="18"/>
      <c r="J309" s="18"/>
    </row>
    <row r="310" spans="1:10" x14ac:dyDescent="0.2">
      <c r="A310" s="18"/>
      <c r="B310" s="18"/>
      <c r="C310" s="18"/>
      <c r="D310" s="161"/>
      <c r="E310" s="18"/>
      <c r="F310" s="18"/>
      <c r="G310" s="18"/>
      <c r="H310" s="161"/>
      <c r="I310" s="18"/>
      <c r="J310" s="18"/>
    </row>
    <row r="311" spans="1:10" x14ac:dyDescent="0.2">
      <c r="A311" s="18"/>
      <c r="B311" s="18"/>
      <c r="C311" s="18"/>
      <c r="D311" s="161"/>
      <c r="E311" s="18"/>
      <c r="F311" s="18"/>
      <c r="G311" s="18"/>
      <c r="H311" s="161"/>
      <c r="I311" s="18"/>
      <c r="J311" s="18"/>
    </row>
    <row r="312" spans="1:10" x14ac:dyDescent="0.2">
      <c r="A312" s="18"/>
      <c r="B312" s="18"/>
      <c r="C312" s="18"/>
      <c r="D312" s="161"/>
      <c r="E312" s="18"/>
      <c r="F312" s="18"/>
      <c r="G312" s="18"/>
      <c r="H312" s="161"/>
      <c r="I312" s="18"/>
      <c r="J312" s="18"/>
    </row>
    <row r="313" spans="1:10" x14ac:dyDescent="0.2">
      <c r="A313" s="18"/>
      <c r="B313" s="18"/>
      <c r="C313" s="18"/>
      <c r="D313" s="161"/>
      <c r="E313" s="18"/>
      <c r="F313" s="18"/>
      <c r="G313" s="18"/>
      <c r="H313" s="161"/>
      <c r="I313" s="18"/>
      <c r="J313" s="18"/>
    </row>
    <row r="314" spans="1:10" x14ac:dyDescent="0.2">
      <c r="A314" s="18"/>
      <c r="B314" s="18"/>
      <c r="C314" s="18"/>
      <c r="D314" s="161"/>
      <c r="E314" s="18"/>
      <c r="F314" s="18"/>
      <c r="G314" s="18"/>
      <c r="H314" s="161"/>
      <c r="I314" s="18"/>
      <c r="J314" s="18"/>
    </row>
    <row r="315" spans="1:10" x14ac:dyDescent="0.2">
      <c r="A315" s="18"/>
      <c r="B315" s="18"/>
      <c r="C315" s="18"/>
      <c r="D315" s="161"/>
      <c r="E315" s="18"/>
      <c r="F315" s="18"/>
      <c r="G315" s="18"/>
      <c r="H315" s="161"/>
      <c r="I315" s="18"/>
      <c r="J315" s="18"/>
    </row>
    <row r="316" spans="1:10" x14ac:dyDescent="0.2">
      <c r="A316" s="18"/>
      <c r="B316" s="18"/>
      <c r="C316" s="18"/>
      <c r="D316" s="161"/>
      <c r="E316" s="18"/>
      <c r="F316" s="18"/>
      <c r="G316" s="18"/>
      <c r="H316" s="161"/>
      <c r="I316" s="18"/>
      <c r="J316" s="18"/>
    </row>
    <row r="317" spans="1:10" x14ac:dyDescent="0.2">
      <c r="A317" s="18"/>
      <c r="B317" s="18"/>
      <c r="C317" s="18"/>
      <c r="D317" s="161"/>
      <c r="E317" s="18"/>
      <c r="F317" s="18"/>
      <c r="G317" s="18"/>
      <c r="H317" s="161"/>
      <c r="I317" s="18"/>
      <c r="J317" s="18"/>
    </row>
    <row r="318" spans="1:10" x14ac:dyDescent="0.2">
      <c r="A318" s="18"/>
      <c r="B318" s="18"/>
      <c r="C318" s="18"/>
      <c r="D318" s="161"/>
      <c r="E318" s="18"/>
      <c r="F318" s="18"/>
      <c r="G318" s="18"/>
      <c r="H318" s="161"/>
      <c r="I318" s="18"/>
      <c r="J318" s="18"/>
    </row>
    <row r="319" spans="1:10" x14ac:dyDescent="0.2">
      <c r="A319" s="18"/>
      <c r="B319" s="18"/>
      <c r="C319" s="18"/>
      <c r="D319" s="161"/>
      <c r="E319" s="18"/>
      <c r="F319" s="18"/>
      <c r="G319" s="18"/>
      <c r="H319" s="161"/>
      <c r="I319" s="18"/>
      <c r="J319" s="18"/>
    </row>
    <row r="320" spans="1:10" x14ac:dyDescent="0.2">
      <c r="A320" s="18"/>
      <c r="B320" s="18"/>
      <c r="C320" s="18"/>
      <c r="D320" s="161"/>
      <c r="E320" s="18"/>
      <c r="F320" s="18"/>
      <c r="G320" s="18"/>
      <c r="H320" s="161"/>
      <c r="I320" s="18"/>
      <c r="J320" s="18"/>
    </row>
    <row r="321" spans="1:10" x14ac:dyDescent="0.2">
      <c r="A321" s="18"/>
      <c r="B321" s="18"/>
      <c r="C321" s="18"/>
      <c r="D321" s="161"/>
      <c r="E321" s="18"/>
      <c r="F321" s="18"/>
      <c r="G321" s="18"/>
      <c r="H321" s="161"/>
      <c r="I321" s="18"/>
      <c r="J321" s="18"/>
    </row>
    <row r="322" spans="1:10" x14ac:dyDescent="0.2">
      <c r="A322" s="18"/>
      <c r="B322" s="18"/>
      <c r="C322" s="18"/>
      <c r="D322" s="161"/>
      <c r="E322" s="18"/>
      <c r="F322" s="18"/>
      <c r="G322" s="18"/>
      <c r="H322" s="161"/>
      <c r="I322" s="18"/>
      <c r="J322" s="18"/>
    </row>
    <row r="323" spans="1:10" x14ac:dyDescent="0.2">
      <c r="A323" s="18"/>
      <c r="B323" s="18"/>
      <c r="C323" s="18"/>
      <c r="D323" s="161"/>
      <c r="E323" s="18"/>
      <c r="F323" s="18"/>
      <c r="G323" s="18"/>
      <c r="H323" s="161"/>
      <c r="I323" s="18"/>
      <c r="J323" s="18"/>
    </row>
    <row r="324" spans="1:10" x14ac:dyDescent="0.2">
      <c r="A324" s="18"/>
      <c r="B324" s="18"/>
      <c r="C324" s="18"/>
      <c r="D324" s="161"/>
      <c r="E324" s="18"/>
      <c r="F324" s="18"/>
      <c r="G324" s="18"/>
      <c r="H324" s="161"/>
      <c r="I324" s="18"/>
      <c r="J324" s="18"/>
    </row>
    <row r="325" spans="1:10" x14ac:dyDescent="0.2">
      <c r="A325" s="18"/>
      <c r="B325" s="18"/>
      <c r="C325" s="18"/>
      <c r="D325" s="161"/>
      <c r="E325" s="18"/>
      <c r="F325" s="18"/>
      <c r="G325" s="18"/>
      <c r="H325" s="161"/>
      <c r="I325" s="18"/>
      <c r="J325" s="18"/>
    </row>
    <row r="326" spans="1:10" x14ac:dyDescent="0.2">
      <c r="A326" s="18"/>
      <c r="B326" s="18"/>
      <c r="C326" s="18"/>
      <c r="D326" s="161"/>
      <c r="E326" s="18"/>
      <c r="F326" s="18"/>
      <c r="G326" s="18"/>
      <c r="H326" s="161"/>
      <c r="I326" s="18"/>
      <c r="J326" s="18"/>
    </row>
    <row r="327" spans="1:10" x14ac:dyDescent="0.2">
      <c r="A327" s="18"/>
      <c r="B327" s="18"/>
      <c r="C327" s="18"/>
      <c r="D327" s="161"/>
      <c r="E327" s="18"/>
      <c r="F327" s="18"/>
      <c r="G327" s="18"/>
      <c r="H327" s="161"/>
      <c r="I327" s="18"/>
      <c r="J327" s="18"/>
    </row>
    <row r="328" spans="1:10" x14ac:dyDescent="0.2">
      <c r="A328" s="18"/>
      <c r="B328" s="18"/>
      <c r="C328" s="18"/>
      <c r="D328" s="161"/>
      <c r="E328" s="18"/>
      <c r="F328" s="18"/>
      <c r="G328" s="18"/>
      <c r="H328" s="161"/>
      <c r="I328" s="18"/>
      <c r="J328" s="18"/>
    </row>
    <row r="329" spans="1:10" x14ac:dyDescent="0.2">
      <c r="A329" s="18"/>
      <c r="B329" s="18"/>
      <c r="C329" s="18"/>
      <c r="D329" s="161"/>
      <c r="E329" s="18"/>
      <c r="F329" s="18"/>
      <c r="G329" s="18"/>
      <c r="H329" s="161"/>
      <c r="I329" s="18"/>
      <c r="J329" s="18"/>
    </row>
    <row r="330" spans="1:10" x14ac:dyDescent="0.2">
      <c r="A330" s="18"/>
      <c r="B330" s="18"/>
      <c r="C330" s="18"/>
      <c r="D330" s="161"/>
      <c r="E330" s="18"/>
      <c r="F330" s="18"/>
      <c r="G330" s="18"/>
      <c r="H330" s="161"/>
      <c r="I330" s="18"/>
      <c r="J330" s="18"/>
    </row>
    <row r="331" spans="1:10" x14ac:dyDescent="0.2">
      <c r="A331" s="18"/>
      <c r="B331" s="18"/>
      <c r="C331" s="18"/>
      <c r="D331" s="161"/>
      <c r="E331" s="18"/>
      <c r="F331" s="18"/>
      <c r="G331" s="18"/>
      <c r="H331" s="161"/>
      <c r="I331" s="18"/>
      <c r="J331" s="18"/>
    </row>
    <row r="332" spans="1:10" x14ac:dyDescent="0.2">
      <c r="A332" s="18"/>
      <c r="B332" s="18"/>
      <c r="C332" s="18"/>
      <c r="D332" s="161"/>
      <c r="E332" s="18"/>
      <c r="F332" s="18"/>
      <c r="G332" s="18"/>
      <c r="H332" s="161"/>
      <c r="I332" s="18"/>
      <c r="J332" s="18"/>
    </row>
    <row r="333" spans="1:10" x14ac:dyDescent="0.2">
      <c r="A333" s="18"/>
      <c r="B333" s="18"/>
      <c r="C333" s="18"/>
      <c r="D333" s="161"/>
      <c r="E333" s="18"/>
      <c r="F333" s="18"/>
      <c r="G333" s="18"/>
      <c r="H333" s="161"/>
      <c r="I333" s="18"/>
      <c r="J333" s="18"/>
    </row>
    <row r="334" spans="1:10" x14ac:dyDescent="0.2">
      <c r="A334" s="18"/>
      <c r="B334" s="18"/>
      <c r="C334" s="18"/>
      <c r="D334" s="161"/>
      <c r="E334" s="18"/>
      <c r="F334" s="18"/>
      <c r="G334" s="18"/>
      <c r="H334" s="161"/>
      <c r="I334" s="18"/>
      <c r="J334" s="18"/>
    </row>
    <row r="335" spans="1:10" x14ac:dyDescent="0.2">
      <c r="A335" s="18"/>
      <c r="B335" s="18"/>
      <c r="C335" s="18"/>
      <c r="D335" s="161"/>
      <c r="E335" s="18"/>
      <c r="F335" s="18"/>
      <c r="G335" s="18"/>
      <c r="H335" s="161"/>
      <c r="I335" s="18"/>
      <c r="J335" s="18"/>
    </row>
    <row r="336" spans="1:10" x14ac:dyDescent="0.2">
      <c r="A336" s="18"/>
      <c r="B336" s="18"/>
      <c r="C336" s="18"/>
      <c r="D336" s="161"/>
      <c r="E336" s="18"/>
      <c r="F336" s="18"/>
      <c r="G336" s="18"/>
      <c r="H336" s="161"/>
      <c r="I336" s="18"/>
      <c r="J336" s="18"/>
    </row>
    <row r="337" spans="1:10" x14ac:dyDescent="0.2">
      <c r="A337" s="18"/>
      <c r="B337" s="18"/>
      <c r="C337" s="18"/>
      <c r="D337" s="161"/>
      <c r="E337" s="18"/>
      <c r="F337" s="18"/>
      <c r="G337" s="18"/>
      <c r="H337" s="161"/>
      <c r="I337" s="18"/>
      <c r="J337" s="18"/>
    </row>
    <row r="338" spans="1:10" x14ac:dyDescent="0.2">
      <c r="A338" s="18"/>
      <c r="B338" s="18"/>
      <c r="C338" s="18"/>
      <c r="D338" s="161"/>
      <c r="E338" s="18"/>
      <c r="F338" s="18"/>
      <c r="G338" s="18"/>
      <c r="H338" s="161"/>
      <c r="I338" s="18"/>
      <c r="J338" s="18"/>
    </row>
    <row r="339" spans="1:10" x14ac:dyDescent="0.2">
      <c r="A339" s="18"/>
      <c r="B339" s="18"/>
      <c r="C339" s="18"/>
      <c r="D339" s="161"/>
      <c r="E339" s="18"/>
      <c r="F339" s="18"/>
      <c r="G339" s="18"/>
      <c r="H339" s="161"/>
      <c r="I339" s="18"/>
      <c r="J339" s="18"/>
    </row>
    <row r="340" spans="1:10" x14ac:dyDescent="0.2">
      <c r="A340" s="18"/>
      <c r="B340" s="18"/>
      <c r="C340" s="18"/>
      <c r="D340" s="161"/>
      <c r="E340" s="18"/>
      <c r="F340" s="18"/>
      <c r="G340" s="18"/>
      <c r="H340" s="161"/>
      <c r="I340" s="18"/>
      <c r="J340" s="18"/>
    </row>
    <row r="341" spans="1:10" x14ac:dyDescent="0.2">
      <c r="A341" s="18"/>
      <c r="B341" s="18"/>
      <c r="C341" s="18"/>
      <c r="D341" s="161"/>
      <c r="E341" s="18"/>
      <c r="F341" s="18"/>
      <c r="G341" s="18"/>
      <c r="H341" s="161"/>
      <c r="I341" s="18"/>
      <c r="J341" s="18"/>
    </row>
    <row r="342" spans="1:10" x14ac:dyDescent="0.2">
      <c r="A342" s="18"/>
      <c r="B342" s="18"/>
      <c r="C342" s="18"/>
      <c r="D342" s="161"/>
      <c r="E342" s="18"/>
      <c r="F342" s="18"/>
      <c r="G342" s="18"/>
      <c r="H342" s="161"/>
      <c r="I342" s="18"/>
      <c r="J342" s="18"/>
    </row>
    <row r="343" spans="1:10" x14ac:dyDescent="0.2">
      <c r="A343" s="18"/>
      <c r="B343" s="18"/>
      <c r="C343" s="18"/>
      <c r="D343" s="161"/>
      <c r="E343" s="18"/>
      <c r="F343" s="18"/>
      <c r="G343" s="18"/>
      <c r="H343" s="161"/>
      <c r="I343" s="18"/>
      <c r="J343" s="18"/>
    </row>
    <row r="344" spans="1:10" x14ac:dyDescent="0.2">
      <c r="A344" s="18"/>
      <c r="B344" s="18"/>
      <c r="C344" s="18"/>
      <c r="D344" s="161"/>
      <c r="E344" s="18"/>
      <c r="F344" s="18"/>
      <c r="G344" s="18"/>
      <c r="H344" s="161"/>
      <c r="I344" s="18"/>
      <c r="J344" s="18"/>
    </row>
    <row r="345" spans="1:10" x14ac:dyDescent="0.2">
      <c r="A345" s="18"/>
      <c r="B345" s="18"/>
      <c r="C345" s="18"/>
      <c r="D345" s="161"/>
      <c r="E345" s="18"/>
      <c r="F345" s="18"/>
      <c r="G345" s="18"/>
      <c r="H345" s="161"/>
      <c r="I345" s="18"/>
      <c r="J345" s="18"/>
    </row>
    <row r="346" spans="1:10" x14ac:dyDescent="0.2">
      <c r="A346" s="18"/>
      <c r="B346" s="18"/>
      <c r="C346" s="18"/>
      <c r="D346" s="161"/>
      <c r="E346" s="18"/>
      <c r="F346" s="18"/>
      <c r="G346" s="18"/>
      <c r="H346" s="161"/>
      <c r="I346" s="18"/>
      <c r="J346" s="18"/>
    </row>
    <row r="347" spans="1:10" x14ac:dyDescent="0.2">
      <c r="A347" s="18"/>
      <c r="B347" s="18"/>
      <c r="C347" s="18"/>
      <c r="D347" s="161"/>
      <c r="E347" s="18"/>
      <c r="F347" s="18"/>
      <c r="G347" s="18"/>
      <c r="H347" s="161"/>
      <c r="I347" s="18"/>
      <c r="J347" s="18"/>
    </row>
    <row r="348" spans="1:10" x14ac:dyDescent="0.2">
      <c r="A348" s="18"/>
      <c r="B348" s="18"/>
      <c r="C348" s="18"/>
      <c r="D348" s="161"/>
      <c r="E348" s="18"/>
      <c r="F348" s="18"/>
      <c r="G348" s="18"/>
      <c r="H348" s="161"/>
      <c r="I348" s="18"/>
      <c r="J348" s="18"/>
    </row>
    <row r="349" spans="1:10" x14ac:dyDescent="0.2">
      <c r="A349" s="18"/>
      <c r="B349" s="18"/>
      <c r="C349" s="18"/>
      <c r="D349" s="161"/>
      <c r="E349" s="18"/>
      <c r="F349" s="18"/>
      <c r="G349" s="18"/>
      <c r="H349" s="161"/>
      <c r="I349" s="18"/>
      <c r="J349" s="18"/>
    </row>
    <row r="350" spans="1:10" x14ac:dyDescent="0.2">
      <c r="A350" s="18"/>
      <c r="B350" s="18"/>
      <c r="C350" s="18"/>
      <c r="D350" s="161"/>
      <c r="E350" s="18"/>
      <c r="F350" s="18"/>
      <c r="G350" s="18"/>
      <c r="H350" s="161"/>
      <c r="I350" s="18"/>
      <c r="J350" s="18"/>
    </row>
    <row r="351" spans="1:10" x14ac:dyDescent="0.2">
      <c r="A351" s="18"/>
      <c r="B351" s="18"/>
      <c r="C351" s="18"/>
      <c r="D351" s="161"/>
      <c r="E351" s="18"/>
      <c r="F351" s="18"/>
      <c r="G351" s="18"/>
      <c r="H351" s="161"/>
      <c r="I351" s="18"/>
      <c r="J351" s="18"/>
    </row>
    <row r="352" spans="1:10" x14ac:dyDescent="0.2">
      <c r="A352" s="18"/>
      <c r="B352" s="18"/>
      <c r="C352" s="18"/>
      <c r="D352" s="161"/>
      <c r="E352" s="18"/>
      <c r="F352" s="18"/>
      <c r="G352" s="18"/>
      <c r="H352" s="161"/>
      <c r="I352" s="18"/>
      <c r="J352" s="18"/>
    </row>
    <row r="353" spans="1:10" x14ac:dyDescent="0.2">
      <c r="A353" s="18"/>
      <c r="B353" s="18"/>
      <c r="C353" s="18"/>
      <c r="D353" s="161"/>
      <c r="E353" s="18"/>
      <c r="F353" s="18"/>
      <c r="G353" s="18"/>
      <c r="H353" s="161"/>
      <c r="I353" s="18"/>
      <c r="J353" s="18"/>
    </row>
    <row r="354" spans="1:10" x14ac:dyDescent="0.2">
      <c r="A354" s="18"/>
      <c r="B354" s="18"/>
      <c r="C354" s="18"/>
      <c r="D354" s="161"/>
      <c r="E354" s="18"/>
      <c r="F354" s="18"/>
      <c r="G354" s="18"/>
      <c r="H354" s="161"/>
      <c r="I354" s="18"/>
      <c r="J354" s="18"/>
    </row>
    <row r="355" spans="1:10" x14ac:dyDescent="0.2">
      <c r="A355" s="18"/>
      <c r="B355" s="18"/>
      <c r="C355" s="18"/>
      <c r="D355" s="161"/>
      <c r="E355" s="18"/>
      <c r="F355" s="18"/>
      <c r="G355" s="18"/>
      <c r="H355" s="161"/>
      <c r="I355" s="18"/>
      <c r="J355" s="18"/>
    </row>
    <row r="356" spans="1:10" x14ac:dyDescent="0.2">
      <c r="A356" s="18"/>
      <c r="B356" s="18"/>
      <c r="C356" s="18"/>
      <c r="D356" s="161"/>
      <c r="E356" s="18"/>
      <c r="F356" s="18"/>
      <c r="G356" s="18"/>
      <c r="H356" s="161"/>
      <c r="I356" s="18"/>
      <c r="J356" s="18"/>
    </row>
    <row r="357" spans="1:10" x14ac:dyDescent="0.2">
      <c r="A357" s="18"/>
      <c r="B357" s="18"/>
      <c r="C357" s="18"/>
      <c r="D357" s="161"/>
      <c r="E357" s="18"/>
      <c r="F357" s="18"/>
      <c r="G357" s="18"/>
      <c r="H357" s="161"/>
      <c r="I357" s="18"/>
      <c r="J357" s="18"/>
    </row>
    <row r="358" spans="1:10" x14ac:dyDescent="0.2">
      <c r="A358" s="18"/>
      <c r="B358" s="18"/>
      <c r="C358" s="18"/>
      <c r="D358" s="161"/>
      <c r="E358" s="18"/>
      <c r="F358" s="18"/>
      <c r="G358" s="18"/>
      <c r="H358" s="161"/>
      <c r="I358" s="18"/>
      <c r="J358" s="18"/>
    </row>
    <row r="359" spans="1:10" x14ac:dyDescent="0.2">
      <c r="A359" s="18"/>
      <c r="B359" s="18"/>
      <c r="C359" s="18"/>
      <c r="D359" s="161"/>
      <c r="E359" s="18"/>
      <c r="F359" s="18"/>
      <c r="G359" s="18"/>
      <c r="H359" s="161"/>
      <c r="I359" s="18"/>
      <c r="J359" s="18"/>
    </row>
    <row r="360" spans="1:10" x14ac:dyDescent="0.2">
      <c r="A360" s="18"/>
      <c r="B360" s="18"/>
      <c r="C360" s="18"/>
      <c r="D360" s="161"/>
      <c r="E360" s="18"/>
      <c r="F360" s="18"/>
      <c r="G360" s="18"/>
      <c r="H360" s="161"/>
      <c r="I360" s="18"/>
      <c r="J360" s="18"/>
    </row>
    <row r="361" spans="1:10" x14ac:dyDescent="0.2">
      <c r="A361" s="18"/>
      <c r="B361" s="18"/>
      <c r="C361" s="18"/>
      <c r="D361" s="161"/>
      <c r="E361" s="18"/>
      <c r="F361" s="18"/>
      <c r="G361" s="18"/>
      <c r="H361" s="161"/>
      <c r="I361" s="18"/>
      <c r="J361" s="18"/>
    </row>
    <row r="362" spans="1:10" x14ac:dyDescent="0.2">
      <c r="A362" s="18"/>
      <c r="B362" s="18"/>
      <c r="C362" s="18"/>
      <c r="D362" s="161"/>
      <c r="E362" s="18"/>
      <c r="F362" s="18"/>
      <c r="G362" s="18"/>
      <c r="H362" s="161"/>
      <c r="I362" s="18"/>
      <c r="J362" s="18"/>
    </row>
    <row r="363" spans="1:10" x14ac:dyDescent="0.2">
      <c r="A363" s="18"/>
      <c r="B363" s="18"/>
      <c r="C363" s="18"/>
      <c r="D363" s="161"/>
      <c r="E363" s="18"/>
      <c r="F363" s="18"/>
      <c r="G363" s="18"/>
      <c r="H363" s="161"/>
      <c r="I363" s="18"/>
      <c r="J363" s="18"/>
    </row>
    <row r="364" spans="1:10" x14ac:dyDescent="0.2">
      <c r="A364" s="18"/>
      <c r="B364" s="18"/>
      <c r="C364" s="18"/>
      <c r="D364" s="161"/>
      <c r="E364" s="18"/>
      <c r="F364" s="18"/>
      <c r="G364" s="18"/>
      <c r="H364" s="161"/>
      <c r="I364" s="18"/>
      <c r="J364" s="18"/>
    </row>
    <row r="365" spans="1:10" x14ac:dyDescent="0.2">
      <c r="A365" s="18"/>
      <c r="B365" s="18"/>
      <c r="C365" s="18"/>
      <c r="D365" s="161"/>
      <c r="E365" s="18"/>
      <c r="F365" s="18"/>
      <c r="G365" s="18"/>
      <c r="H365" s="161"/>
      <c r="I365" s="18"/>
      <c r="J365" s="18"/>
    </row>
    <row r="366" spans="1:10" x14ac:dyDescent="0.2">
      <c r="A366" s="18"/>
      <c r="B366" s="18"/>
      <c r="C366" s="18"/>
      <c r="D366" s="161"/>
      <c r="E366" s="18"/>
      <c r="F366" s="18"/>
      <c r="G366" s="18"/>
      <c r="H366" s="161"/>
      <c r="I366" s="18"/>
      <c r="J366" s="18"/>
    </row>
    <row r="367" spans="1:10" x14ac:dyDescent="0.2">
      <c r="A367" s="18"/>
      <c r="B367" s="18"/>
      <c r="C367" s="18"/>
      <c r="D367" s="161"/>
      <c r="E367" s="18"/>
      <c r="F367" s="18"/>
      <c r="G367" s="18"/>
      <c r="H367" s="161"/>
      <c r="I367" s="18"/>
      <c r="J367" s="18"/>
    </row>
    <row r="368" spans="1:10" x14ac:dyDescent="0.2">
      <c r="A368" s="18"/>
      <c r="B368" s="18"/>
      <c r="C368" s="18"/>
      <c r="D368" s="161"/>
      <c r="E368" s="18"/>
      <c r="F368" s="18"/>
      <c r="G368" s="18"/>
      <c r="H368" s="161"/>
      <c r="I368" s="18"/>
      <c r="J368" s="18"/>
    </row>
    <row r="369" spans="1:10" x14ac:dyDescent="0.2">
      <c r="A369" s="18"/>
      <c r="B369" s="18"/>
      <c r="C369" s="18"/>
      <c r="D369" s="161"/>
      <c r="E369" s="18"/>
      <c r="F369" s="18"/>
      <c r="G369" s="18"/>
      <c r="H369" s="161"/>
      <c r="I369" s="18"/>
      <c r="J369" s="18"/>
    </row>
    <row r="370" spans="1:10" x14ac:dyDescent="0.2">
      <c r="A370" s="18"/>
      <c r="B370" s="18"/>
      <c r="C370" s="18"/>
      <c r="D370" s="161"/>
      <c r="E370" s="18"/>
      <c r="F370" s="18"/>
      <c r="G370" s="18"/>
      <c r="H370" s="161"/>
      <c r="I370" s="18"/>
      <c r="J370" s="18"/>
    </row>
    <row r="371" spans="1:10" x14ac:dyDescent="0.2">
      <c r="A371" s="18"/>
      <c r="B371" s="18"/>
      <c r="C371" s="18"/>
      <c r="D371" s="161"/>
      <c r="E371" s="18"/>
      <c r="F371" s="18"/>
      <c r="G371" s="18"/>
      <c r="H371" s="161"/>
      <c r="I371" s="18"/>
      <c r="J371" s="18"/>
    </row>
    <row r="372" spans="1:10" x14ac:dyDescent="0.2">
      <c r="A372" s="18"/>
      <c r="B372" s="18"/>
      <c r="C372" s="18"/>
      <c r="D372" s="161"/>
      <c r="E372" s="18"/>
      <c r="F372" s="18"/>
      <c r="G372" s="18"/>
      <c r="H372" s="161"/>
      <c r="I372" s="18"/>
      <c r="J372" s="18"/>
    </row>
    <row r="373" spans="1:10" x14ac:dyDescent="0.2">
      <c r="A373" s="18"/>
      <c r="B373" s="18"/>
      <c r="C373" s="18"/>
      <c r="D373" s="161"/>
      <c r="E373" s="18"/>
      <c r="F373" s="18"/>
      <c r="G373" s="18"/>
      <c r="H373" s="161"/>
      <c r="I373" s="18"/>
      <c r="J373" s="18"/>
    </row>
    <row r="374" spans="1:10" x14ac:dyDescent="0.2">
      <c r="A374" s="18"/>
      <c r="B374" s="18"/>
      <c r="C374" s="18"/>
      <c r="D374" s="161"/>
      <c r="E374" s="18"/>
      <c r="F374" s="18"/>
      <c r="G374" s="18"/>
      <c r="H374" s="161"/>
      <c r="I374" s="18"/>
      <c r="J374" s="18"/>
    </row>
    <row r="375" spans="1:10" x14ac:dyDescent="0.2">
      <c r="A375" s="18"/>
      <c r="B375" s="18"/>
      <c r="C375" s="18"/>
      <c r="D375" s="161"/>
      <c r="E375" s="18"/>
      <c r="F375" s="18"/>
      <c r="G375" s="18"/>
      <c r="H375" s="161"/>
      <c r="I375" s="18"/>
      <c r="J375" s="18"/>
    </row>
    <row r="376" spans="1:10" x14ac:dyDescent="0.2">
      <c r="A376" s="18"/>
      <c r="B376" s="18"/>
      <c r="C376" s="18"/>
      <c r="D376" s="161"/>
      <c r="E376" s="18"/>
      <c r="F376" s="18"/>
      <c r="G376" s="18"/>
      <c r="H376" s="161"/>
      <c r="I376" s="18"/>
      <c r="J376" s="18"/>
    </row>
    <row r="377" spans="1:10" x14ac:dyDescent="0.2">
      <c r="A377" s="18"/>
      <c r="B377" s="18"/>
      <c r="C377" s="18"/>
      <c r="D377" s="161"/>
      <c r="E377" s="18"/>
      <c r="F377" s="18"/>
      <c r="G377" s="18"/>
      <c r="H377" s="161"/>
      <c r="I377" s="18"/>
      <c r="J377" s="18"/>
    </row>
    <row r="378" spans="1:10" x14ac:dyDescent="0.2">
      <c r="A378" s="18"/>
      <c r="B378" s="18"/>
      <c r="C378" s="18"/>
      <c r="D378" s="161"/>
      <c r="E378" s="18"/>
      <c r="F378" s="18"/>
      <c r="G378" s="18"/>
      <c r="H378" s="161"/>
      <c r="I378" s="18"/>
      <c r="J378" s="18"/>
    </row>
    <row r="379" spans="1:10" x14ac:dyDescent="0.2">
      <c r="A379" s="18"/>
      <c r="B379" s="18"/>
      <c r="C379" s="18"/>
      <c r="D379" s="161"/>
      <c r="E379" s="18"/>
      <c r="F379" s="18"/>
      <c r="G379" s="18"/>
      <c r="H379" s="161"/>
      <c r="I379" s="18"/>
      <c r="J379" s="18"/>
    </row>
    <row r="380" spans="1:10" x14ac:dyDescent="0.2">
      <c r="A380" s="18"/>
      <c r="B380" s="18"/>
      <c r="C380" s="18"/>
      <c r="D380" s="161"/>
      <c r="E380" s="18"/>
      <c r="F380" s="18"/>
      <c r="G380" s="18"/>
      <c r="H380" s="161"/>
      <c r="I380" s="18"/>
      <c r="J380" s="18"/>
    </row>
    <row r="381" spans="1:10" x14ac:dyDescent="0.2">
      <c r="A381" s="18"/>
      <c r="B381" s="18"/>
      <c r="C381" s="18"/>
      <c r="D381" s="161"/>
      <c r="E381" s="18"/>
      <c r="F381" s="18"/>
      <c r="G381" s="18"/>
      <c r="H381" s="161"/>
      <c r="I381" s="18"/>
      <c r="J381" s="18"/>
    </row>
    <row r="382" spans="1:10" x14ac:dyDescent="0.2">
      <c r="A382" s="18"/>
      <c r="B382" s="18"/>
      <c r="C382" s="18"/>
      <c r="D382" s="161"/>
      <c r="E382" s="18"/>
      <c r="F382" s="18"/>
      <c r="G382" s="18"/>
      <c r="H382" s="161"/>
      <c r="I382" s="18"/>
      <c r="J382" s="18"/>
    </row>
    <row r="383" spans="1:10" x14ac:dyDescent="0.2">
      <c r="A383" s="18"/>
      <c r="B383" s="18"/>
      <c r="C383" s="18"/>
      <c r="D383" s="161"/>
      <c r="E383" s="18"/>
      <c r="F383" s="18"/>
      <c r="G383" s="18"/>
      <c r="H383" s="161"/>
      <c r="I383" s="18"/>
      <c r="J383" s="18"/>
    </row>
    <row r="384" spans="1:10" x14ac:dyDescent="0.2">
      <c r="A384" s="18"/>
      <c r="B384" s="18"/>
      <c r="C384" s="18"/>
      <c r="D384" s="161"/>
      <c r="E384" s="18"/>
      <c r="F384" s="18"/>
      <c r="G384" s="18"/>
      <c r="H384" s="161"/>
      <c r="I384" s="18"/>
      <c r="J384" s="18"/>
    </row>
    <row r="385" spans="1:10" x14ac:dyDescent="0.2">
      <c r="A385" s="18"/>
      <c r="B385" s="18"/>
      <c r="C385" s="18"/>
      <c r="D385" s="161"/>
      <c r="E385" s="18"/>
      <c r="F385" s="18"/>
      <c r="G385" s="18"/>
      <c r="H385" s="161"/>
      <c r="I385" s="18"/>
      <c r="J385" s="18"/>
    </row>
    <row r="386" spans="1:10" x14ac:dyDescent="0.2">
      <c r="A386" s="18"/>
      <c r="B386" s="18"/>
      <c r="C386" s="18"/>
      <c r="D386" s="161"/>
      <c r="E386" s="18"/>
      <c r="F386" s="18"/>
      <c r="G386" s="18"/>
      <c r="H386" s="161"/>
      <c r="I386" s="18"/>
      <c r="J386" s="18"/>
    </row>
    <row r="387" spans="1:10" x14ac:dyDescent="0.2">
      <c r="A387" s="18"/>
      <c r="B387" s="18"/>
      <c r="C387" s="18"/>
      <c r="D387" s="161"/>
      <c r="E387" s="18"/>
      <c r="F387" s="18"/>
      <c r="G387" s="18"/>
      <c r="H387" s="161"/>
      <c r="I387" s="18"/>
      <c r="J387" s="18"/>
    </row>
    <row r="388" spans="1:10" x14ac:dyDescent="0.2">
      <c r="A388" s="18"/>
      <c r="B388" s="18"/>
      <c r="C388" s="18"/>
      <c r="D388" s="161"/>
      <c r="E388" s="18"/>
      <c r="F388" s="18"/>
      <c r="G388" s="18"/>
      <c r="H388" s="161"/>
      <c r="I388" s="18"/>
      <c r="J388" s="18"/>
    </row>
    <row r="389" spans="1:10" x14ac:dyDescent="0.2">
      <c r="A389" s="18"/>
      <c r="B389" s="18"/>
      <c r="C389" s="18"/>
      <c r="D389" s="161"/>
      <c r="E389" s="18"/>
      <c r="F389" s="18"/>
      <c r="G389" s="18"/>
      <c r="H389" s="161"/>
      <c r="I389" s="18"/>
      <c r="J389" s="18"/>
    </row>
    <row r="390" spans="1:10" x14ac:dyDescent="0.2">
      <c r="A390" s="18"/>
      <c r="B390" s="18"/>
      <c r="C390" s="18"/>
      <c r="D390" s="161"/>
      <c r="E390" s="18"/>
      <c r="F390" s="18"/>
      <c r="G390" s="18"/>
      <c r="H390" s="161"/>
      <c r="I390" s="18"/>
      <c r="J390" s="18"/>
    </row>
    <row r="391" spans="1:10" x14ac:dyDescent="0.2">
      <c r="A391" s="18"/>
      <c r="B391" s="18"/>
      <c r="C391" s="18"/>
      <c r="D391" s="161"/>
      <c r="E391" s="18"/>
      <c r="F391" s="18"/>
      <c r="G391" s="18"/>
      <c r="H391" s="161"/>
      <c r="I391" s="18"/>
      <c r="J391" s="18"/>
    </row>
    <row r="392" spans="1:10" x14ac:dyDescent="0.2">
      <c r="A392" s="18"/>
      <c r="B392" s="18"/>
      <c r="C392" s="18"/>
      <c r="D392" s="161"/>
      <c r="E392" s="18"/>
      <c r="F392" s="18"/>
      <c r="G392" s="18"/>
      <c r="H392" s="161"/>
      <c r="I392" s="18"/>
      <c r="J392" s="18"/>
    </row>
    <row r="393" spans="1:10" x14ac:dyDescent="0.2">
      <c r="A393" s="18"/>
      <c r="B393" s="18"/>
      <c r="C393" s="18"/>
      <c r="D393" s="161"/>
      <c r="E393" s="18"/>
      <c r="F393" s="18"/>
      <c r="G393" s="18"/>
      <c r="H393" s="161"/>
      <c r="I393" s="18"/>
      <c r="J393" s="18"/>
    </row>
    <row r="394" spans="1:10" x14ac:dyDescent="0.2">
      <c r="A394" s="18"/>
      <c r="B394" s="18"/>
      <c r="C394" s="18"/>
      <c r="D394" s="161"/>
      <c r="E394" s="18"/>
      <c r="F394" s="18"/>
      <c r="G394" s="18"/>
      <c r="H394" s="161"/>
      <c r="I394" s="18"/>
      <c r="J394" s="18"/>
    </row>
    <row r="395" spans="1:10" x14ac:dyDescent="0.2">
      <c r="A395" s="18"/>
      <c r="B395" s="18"/>
      <c r="C395" s="18"/>
      <c r="D395" s="161"/>
      <c r="E395" s="18"/>
      <c r="F395" s="18"/>
      <c r="G395" s="18"/>
      <c r="H395" s="161"/>
      <c r="I395" s="18"/>
      <c r="J395" s="18"/>
    </row>
  </sheetData>
  <sheetProtection algorithmName="SHA-512" hashValue="tUdsv7j9GBTLNCPCkJRR+r9LvKSmckrbvrmI2drkK1LDd0Gz7RnLyvK3D1nbVig5OeTJ8+AeUO4g9UMBEfvv9A==" saltValue="DqYoca61CVVZNScJaYKtyA==" spinCount="100000" sheet="1" objects="1" scenarios="1" selectLockedCells="1" selectUnlockedCells="1"/>
  <mergeCells count="17">
    <mergeCell ref="A159:F159"/>
    <mergeCell ref="A106:H106"/>
    <mergeCell ref="A113:F113"/>
    <mergeCell ref="A225:F225"/>
    <mergeCell ref="A214:F214"/>
    <mergeCell ref="A120:F120"/>
    <mergeCell ref="A192:F192"/>
    <mergeCell ref="A203:F203"/>
    <mergeCell ref="A170:F170"/>
    <mergeCell ref="A181:F181"/>
    <mergeCell ref="A148:F148"/>
    <mergeCell ref="A99:F99"/>
    <mergeCell ref="A29:F29"/>
    <mergeCell ref="A8:F8"/>
    <mergeCell ref="A43:F43"/>
    <mergeCell ref="A71:F71"/>
    <mergeCell ref="A78:F78"/>
  </mergeCells>
  <phoneticPr fontId="2" type="noConversion"/>
  <pageMargins left="0.75" right="0.5" top="0.75" bottom="0.5" header="0.5" footer="0.5"/>
  <pageSetup scale="72" orientation="portrait" r:id="rId1"/>
  <headerFooter alignWithMargins="0"/>
  <rowBreaks count="4" manualBreakCount="4">
    <brk id="42" min="1" max="22" man="1"/>
    <brk id="105" max="22" man="1"/>
    <brk id="169" max="22" man="1"/>
    <brk id="235" max="22" man="1"/>
  </rowBreaks>
  <colBreaks count="1" manualBreakCount="1">
    <brk id="11" max="308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10"/>
  </sheetPr>
  <dimension ref="A1:Q8"/>
  <sheetViews>
    <sheetView workbookViewId="0">
      <selection activeCell="G36" sqref="G36"/>
    </sheetView>
  </sheetViews>
  <sheetFormatPr defaultRowHeight="12.75" x14ac:dyDescent="0.2"/>
  <cols>
    <col min="7" max="7" width="12.5703125" bestFit="1" customWidth="1"/>
    <col min="8" max="8" width="24.85546875" bestFit="1" customWidth="1"/>
    <col min="9" max="9" width="22.140625" bestFit="1" customWidth="1"/>
    <col min="10" max="10" width="22.42578125" bestFit="1" customWidth="1"/>
    <col min="11" max="11" width="22.140625" bestFit="1" customWidth="1"/>
    <col min="14" max="14" width="10.85546875" bestFit="1" customWidth="1"/>
    <col min="15" max="15" width="15" bestFit="1" customWidth="1"/>
    <col min="16" max="16" width="15.85546875" bestFit="1" customWidth="1"/>
    <col min="17" max="17" width="11.28515625" bestFit="1" customWidth="1"/>
  </cols>
  <sheetData>
    <row r="1" spans="1:17" x14ac:dyDescent="0.2">
      <c r="A1" s="443">
        <v>39918.34652777778</v>
      </c>
    </row>
    <row r="2" spans="1:17" x14ac:dyDescent="0.2">
      <c r="A2" t="s">
        <v>667</v>
      </c>
    </row>
    <row r="3" spans="1:17" x14ac:dyDescent="0.2">
      <c r="A3" t="s">
        <v>697</v>
      </c>
    </row>
    <row r="4" spans="1:17" x14ac:dyDescent="0.2">
      <c r="A4" t="s">
        <v>668</v>
      </c>
    </row>
    <row r="5" spans="1:17" x14ac:dyDescent="0.2">
      <c r="A5" t="s">
        <v>669</v>
      </c>
    </row>
    <row r="6" spans="1:17" x14ac:dyDescent="0.2">
      <c r="A6" t="s">
        <v>698</v>
      </c>
    </row>
    <row r="8" spans="1:17" x14ac:dyDescent="0.2">
      <c r="A8" t="s">
        <v>670</v>
      </c>
      <c r="B8" t="s">
        <v>671</v>
      </c>
      <c r="C8" t="s">
        <v>672</v>
      </c>
      <c r="D8" t="s">
        <v>673</v>
      </c>
      <c r="E8" t="s">
        <v>674</v>
      </c>
      <c r="F8" t="s">
        <v>675</v>
      </c>
      <c r="G8" t="s">
        <v>676</v>
      </c>
      <c r="H8" t="s">
        <v>677</v>
      </c>
      <c r="I8" t="s">
        <v>678</v>
      </c>
      <c r="J8" t="s">
        <v>679</v>
      </c>
      <c r="K8" t="s">
        <v>680</v>
      </c>
      <c r="L8" t="s">
        <v>681</v>
      </c>
      <c r="M8" t="s">
        <v>682</v>
      </c>
      <c r="N8" t="s">
        <v>683</v>
      </c>
      <c r="O8" t="s">
        <v>684</v>
      </c>
      <c r="P8" t="s">
        <v>685</v>
      </c>
      <c r="Q8" t="s">
        <v>686</v>
      </c>
    </row>
  </sheetData>
  <sheetProtection algorithmName="SHA-512" hashValue="cmK34hLy+TAmmz4J059G5vnEHCDriQJutYys6Bjrn9pIqpbVm8K5G+RilpHy8qWl5MnUUfQU9UPXyXpAhljMng==" saltValue="4sHlFdTP+wtmjMKBiPfIig==" spinCount="100000" sheet="1" objects="1" scenarios="1" selectLockedCells="1" selectUnlockedCells="1"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S167"/>
  <sheetViews>
    <sheetView topLeftCell="A22" zoomScaleNormal="100" workbookViewId="0">
      <selection activeCell="U40" sqref="U40"/>
    </sheetView>
  </sheetViews>
  <sheetFormatPr defaultColWidth="9.140625" defaultRowHeight="12.75" x14ac:dyDescent="0.2"/>
  <cols>
    <col min="1" max="1" width="5.28515625" style="28" customWidth="1"/>
    <col min="2" max="2" width="9.7109375" style="28" customWidth="1"/>
    <col min="3" max="6" width="6.42578125" style="28" customWidth="1"/>
    <col min="7" max="7" width="7.140625" style="28" customWidth="1"/>
    <col min="8" max="8" width="6.42578125" style="28" customWidth="1"/>
    <col min="9" max="9" width="9.5703125" style="28" customWidth="1"/>
    <col min="10" max="10" width="6.42578125" style="28" customWidth="1"/>
    <col min="11" max="11" width="9.28515625" style="28" customWidth="1"/>
    <col min="12" max="12" width="6.42578125" style="28" customWidth="1"/>
    <col min="13" max="13" width="8" style="28" customWidth="1"/>
    <col min="14" max="14" width="6.42578125" style="28" customWidth="1"/>
    <col min="15" max="15" width="9.140625" style="28"/>
    <col min="16" max="16" width="6.42578125" style="28" customWidth="1"/>
    <col min="17" max="17" width="7.140625" style="28" customWidth="1"/>
    <col min="18" max="19" width="6.42578125" style="28" customWidth="1"/>
    <col min="20" max="16384" width="9.140625" style="28"/>
  </cols>
  <sheetData>
    <row r="1" spans="1:19" ht="12.75" customHeight="1" x14ac:dyDescent="0.2">
      <c r="A1" s="717" t="s">
        <v>352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  <c r="Q1" s="717"/>
      <c r="R1" s="718" t="s">
        <v>203</v>
      </c>
      <c r="S1" s="718"/>
    </row>
    <row r="2" spans="1:19" ht="12" customHeight="1" x14ac:dyDescent="0.2">
      <c r="A2" s="719" t="s">
        <v>351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20" t="s">
        <v>204</v>
      </c>
      <c r="S2" s="720"/>
    </row>
    <row r="3" spans="1:19" ht="12.75" customHeight="1" x14ac:dyDescent="0.2">
      <c r="A3" s="722" t="s">
        <v>350</v>
      </c>
      <c r="B3" s="722"/>
      <c r="C3" s="722"/>
      <c r="D3" s="722"/>
      <c r="E3" s="722"/>
      <c r="F3" s="722"/>
      <c r="G3" s="722"/>
      <c r="H3" s="722"/>
      <c r="I3" s="722"/>
      <c r="J3" s="722"/>
      <c r="K3" s="722"/>
      <c r="L3" s="722"/>
      <c r="M3" s="722"/>
      <c r="N3" s="722"/>
      <c r="O3" s="722"/>
      <c r="P3" s="722"/>
      <c r="Q3" s="722"/>
      <c r="R3" s="722"/>
      <c r="S3" s="722"/>
    </row>
    <row r="4" spans="1:19" ht="12.75" customHeight="1" x14ac:dyDescent="0.2">
      <c r="A4" s="7"/>
      <c r="B4" s="8"/>
      <c r="C4" s="9"/>
      <c r="D4" s="8"/>
      <c r="E4" s="8"/>
      <c r="F4" s="8"/>
      <c r="G4" s="12"/>
      <c r="H4" s="9"/>
      <c r="I4" s="9"/>
      <c r="J4" s="2"/>
      <c r="K4" s="12"/>
      <c r="L4" s="8"/>
      <c r="M4" s="8"/>
      <c r="N4" s="8"/>
      <c r="O4" s="9"/>
      <c r="P4" s="9"/>
      <c r="Q4" s="8"/>
      <c r="R4" s="9"/>
      <c r="S4" s="13"/>
    </row>
    <row r="5" spans="1:19" ht="15" customHeight="1" x14ac:dyDescent="0.25">
      <c r="A5" s="721" t="s">
        <v>205</v>
      </c>
      <c r="B5" s="721"/>
      <c r="C5" s="721"/>
      <c r="D5" s="721"/>
      <c r="E5" s="721"/>
      <c r="F5" s="721"/>
      <c r="G5" s="721"/>
      <c r="H5" s="721"/>
      <c r="I5" s="721"/>
      <c r="J5" s="721"/>
      <c r="K5" s="721"/>
      <c r="L5" s="721"/>
      <c r="M5" s="721"/>
      <c r="N5" s="721"/>
      <c r="O5" s="721"/>
      <c r="P5" s="721"/>
      <c r="Q5" s="721"/>
      <c r="R5" s="721"/>
      <c r="S5" s="721"/>
    </row>
    <row r="6" spans="1:19" ht="8.25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1"/>
      <c r="P6" s="11"/>
      <c r="Q6" s="8"/>
      <c r="R6" s="9"/>
      <c r="S6" s="9"/>
    </row>
    <row r="7" spans="1:19" ht="14.25" customHeight="1" x14ac:dyDescent="0.2">
      <c r="A7" s="14"/>
      <c r="B7" s="15" t="s">
        <v>206</v>
      </c>
      <c r="C7" s="725">
        <f>'Rate Classifications'!C2</f>
        <v>0</v>
      </c>
      <c r="D7" s="725"/>
      <c r="E7" s="725"/>
      <c r="F7" s="725"/>
      <c r="G7" s="726" t="s">
        <v>704</v>
      </c>
      <c r="H7" s="727"/>
      <c r="I7" s="727"/>
      <c r="J7" s="735">
        <f>'Rate Classifications'!$J$3</f>
        <v>0</v>
      </c>
      <c r="K7" s="735"/>
      <c r="L7" s="736"/>
      <c r="M7" s="736"/>
      <c r="N7" s="736"/>
      <c r="O7" s="736"/>
      <c r="P7" s="736"/>
      <c r="Q7" s="736"/>
      <c r="R7" s="716" t="s">
        <v>638</v>
      </c>
      <c r="S7" s="716"/>
    </row>
    <row r="8" spans="1:19" ht="19.5" customHeight="1" x14ac:dyDescent="0.2">
      <c r="A8" s="7"/>
      <c r="B8" s="15" t="s">
        <v>207</v>
      </c>
      <c r="C8" s="263">
        <f>'Rate Classifications'!$C$5</f>
        <v>0</v>
      </c>
      <c r="D8" s="19" t="s">
        <v>208</v>
      </c>
      <c r="E8" s="263">
        <f>'Rate Classifications'!$C$7</f>
        <v>0</v>
      </c>
      <c r="F8" s="2" t="s">
        <v>209</v>
      </c>
      <c r="G8" s="9"/>
      <c r="H8" s="725">
        <f>'Rate Classifications'!$C$8</f>
        <v>0</v>
      </c>
      <c r="I8" s="725"/>
      <c r="J8" s="9"/>
      <c r="K8" s="19" t="s">
        <v>210</v>
      </c>
      <c r="L8" s="725">
        <f>'Rate Classifications'!$C$9</f>
        <v>0</v>
      </c>
      <c r="M8" s="725"/>
      <c r="N8" s="2" t="s">
        <v>211</v>
      </c>
      <c r="O8" s="734">
        <f>'Rate Classifications'!J4</f>
        <v>0</v>
      </c>
      <c r="P8" s="734"/>
      <c r="Q8" s="94" t="s">
        <v>148</v>
      </c>
      <c r="R8" s="734">
        <f>'Rate Classifications'!C4</f>
        <v>0</v>
      </c>
      <c r="S8" s="734"/>
    </row>
    <row r="9" spans="1:19" ht="6.75" customHeight="1" thickBot="1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1"/>
      <c r="P9" s="11"/>
      <c r="Q9" s="8"/>
      <c r="R9" s="9"/>
      <c r="S9" s="9"/>
    </row>
    <row r="10" spans="1:19" ht="21" customHeight="1" x14ac:dyDescent="0.2">
      <c r="A10" s="5"/>
      <c r="B10" s="732" t="s">
        <v>213</v>
      </c>
      <c r="C10" s="3"/>
      <c r="D10" s="337">
        <v>1</v>
      </c>
      <c r="E10" s="337">
        <v>2</v>
      </c>
      <c r="F10" s="337">
        <v>3</v>
      </c>
      <c r="G10" s="337">
        <v>4</v>
      </c>
      <c r="H10" s="337">
        <v>5</v>
      </c>
      <c r="I10" s="338">
        <v>6</v>
      </c>
      <c r="J10" s="337">
        <v>7</v>
      </c>
      <c r="K10" s="338">
        <v>8</v>
      </c>
      <c r="L10" s="337">
        <v>9</v>
      </c>
      <c r="M10" s="337">
        <v>10</v>
      </c>
      <c r="N10" s="337">
        <v>11</v>
      </c>
      <c r="O10" s="337">
        <v>12</v>
      </c>
      <c r="P10" s="337">
        <v>13</v>
      </c>
      <c r="Q10" s="337">
        <v>14</v>
      </c>
      <c r="R10" s="337">
        <v>15</v>
      </c>
      <c r="S10" s="339">
        <v>16</v>
      </c>
    </row>
    <row r="11" spans="1:19" ht="90.75" customHeight="1" x14ac:dyDescent="0.2">
      <c r="A11" s="6" t="s">
        <v>212</v>
      </c>
      <c r="B11" s="733"/>
      <c r="C11" s="4" t="s">
        <v>214</v>
      </c>
      <c r="D11" s="24" t="s">
        <v>215</v>
      </c>
      <c r="E11" s="25" t="s">
        <v>216</v>
      </c>
      <c r="F11" s="24" t="s">
        <v>217</v>
      </c>
      <c r="G11" s="26" t="s">
        <v>218</v>
      </c>
      <c r="H11" s="26" t="s">
        <v>221</v>
      </c>
      <c r="I11" s="26" t="s">
        <v>222</v>
      </c>
      <c r="J11" s="26" t="s">
        <v>223</v>
      </c>
      <c r="K11" s="26" t="s">
        <v>224</v>
      </c>
      <c r="L11" s="26" t="s">
        <v>225</v>
      </c>
      <c r="M11" s="26" t="s">
        <v>226</v>
      </c>
      <c r="N11" s="26" t="s">
        <v>227</v>
      </c>
      <c r="O11" s="26" t="s">
        <v>228</v>
      </c>
      <c r="P11" s="26" t="s">
        <v>229</v>
      </c>
      <c r="Q11" s="92" t="s">
        <v>230</v>
      </c>
      <c r="R11" s="26" t="s">
        <v>235</v>
      </c>
      <c r="S11" s="106" t="s">
        <v>236</v>
      </c>
    </row>
    <row r="12" spans="1:19" ht="18.95" customHeight="1" x14ac:dyDescent="0.2">
      <c r="A12" s="590" t="str">
        <f>IF('Gint Worksheet'!A9="","",'Gint Worksheet'!A9)</f>
        <v/>
      </c>
      <c r="B12" s="117" t="str">
        <f>IF('Gint Worksheet'!B9="","",'Gint Worksheet'!B9)</f>
        <v/>
      </c>
      <c r="C12" s="591" t="str">
        <f>IF('Gint Worksheet'!C9="","",'Gint Worksheet'!C9)</f>
        <v/>
      </c>
      <c r="D12" s="117" t="str">
        <f>IF('Gint Worksheet'!D9="","",'Gint Worksheet'!D9)</f>
        <v/>
      </c>
      <c r="E12" s="493"/>
      <c r="F12" s="117" t="str">
        <f>IF('Gint Worksheet'!E9="","",'Gint Worksheet'!E9)</f>
        <v/>
      </c>
      <c r="G12" s="493"/>
      <c r="H12" s="117" t="str">
        <f>IF('Gint Worksheet'!H9="","",'Gint Worksheet'!H9)</f>
        <v/>
      </c>
      <c r="I12" s="493"/>
      <c r="J12" s="117" t="str">
        <f>IF('Gint Worksheet'!J9="","",'Gint Worksheet'!J9)</f>
        <v/>
      </c>
      <c r="K12" s="493"/>
      <c r="L12" s="117" t="str">
        <f>IF('Gint Worksheet'!I9="","",'Gint Worksheet'!I9)</f>
        <v/>
      </c>
      <c r="M12" s="491"/>
      <c r="N12" s="117" t="str">
        <f>IF('Gint Worksheet'!K9="","",'Gint Worksheet'!K9)</f>
        <v/>
      </c>
      <c r="O12" s="491"/>
      <c r="P12" s="491"/>
      <c r="Q12" s="491"/>
      <c r="R12" s="490"/>
      <c r="S12" s="494"/>
    </row>
    <row r="13" spans="1:19" ht="18.95" customHeight="1" x14ac:dyDescent="0.2">
      <c r="A13" s="116" t="str">
        <f>IF('Gint Worksheet'!A10="","",'Gint Worksheet'!A10)</f>
        <v/>
      </c>
      <c r="B13" s="117" t="str">
        <f>IF('Gint Worksheet'!B10="","",'Gint Worksheet'!B10)</f>
        <v/>
      </c>
      <c r="C13" s="117" t="str">
        <f>IF('Gint Worksheet'!C10="","",'Gint Worksheet'!C10)</f>
        <v/>
      </c>
      <c r="D13" s="117" t="str">
        <f>IF('Gint Worksheet'!D10="","",'Gint Worksheet'!D10)</f>
        <v/>
      </c>
      <c r="E13" s="491"/>
      <c r="F13" s="117" t="str">
        <f>IF('Gint Worksheet'!E10="","",'Gint Worksheet'!E10)</f>
        <v/>
      </c>
      <c r="G13" s="491"/>
      <c r="H13" s="117" t="str">
        <f>IF('Gint Worksheet'!H10="","",'Gint Worksheet'!H10)</f>
        <v/>
      </c>
      <c r="I13" s="493"/>
      <c r="J13" s="117" t="str">
        <f>IF('Gint Worksheet'!J10="","",'Gint Worksheet'!J10)</f>
        <v/>
      </c>
      <c r="K13" s="493"/>
      <c r="L13" s="117" t="str">
        <f>IF('Gint Worksheet'!I10="","",'Gint Worksheet'!I10)</f>
        <v/>
      </c>
      <c r="M13" s="491"/>
      <c r="N13" s="117" t="str">
        <f>IF('Gint Worksheet'!K10="","",'Gint Worksheet'!K10)</f>
        <v/>
      </c>
      <c r="O13" s="491"/>
      <c r="P13" s="496"/>
      <c r="Q13" s="491"/>
      <c r="R13" s="491"/>
      <c r="S13" s="494"/>
    </row>
    <row r="14" spans="1:19" ht="18.95" customHeight="1" x14ac:dyDescent="0.2">
      <c r="A14" s="116" t="str">
        <f>IF('Gint Worksheet'!A11="","",'Gint Worksheet'!A11)</f>
        <v/>
      </c>
      <c r="B14" s="117" t="str">
        <f>IF('Gint Worksheet'!B11="","",'Gint Worksheet'!B11)</f>
        <v/>
      </c>
      <c r="C14" s="117" t="str">
        <f>IF('Gint Worksheet'!C11="","",'Gint Worksheet'!C11)</f>
        <v/>
      </c>
      <c r="D14" s="117" t="str">
        <f>IF('Gint Worksheet'!D11="","",'Gint Worksheet'!D11)</f>
        <v/>
      </c>
      <c r="E14" s="491"/>
      <c r="F14" s="117" t="str">
        <f>IF('Gint Worksheet'!E11="","",'Gint Worksheet'!E11)</f>
        <v/>
      </c>
      <c r="G14" s="491"/>
      <c r="H14" s="117" t="str">
        <f>IF('Gint Worksheet'!H11="","",'Gint Worksheet'!H11)</f>
        <v/>
      </c>
      <c r="I14" s="493"/>
      <c r="J14" s="117" t="str">
        <f>IF('Gint Worksheet'!J11="","",'Gint Worksheet'!J11)</f>
        <v/>
      </c>
      <c r="K14" s="493"/>
      <c r="L14" s="117" t="str">
        <f>IF('Gint Worksheet'!I11="","",'Gint Worksheet'!I11)</f>
        <v/>
      </c>
      <c r="M14" s="491"/>
      <c r="N14" s="117" t="str">
        <f>IF('Gint Worksheet'!K11="","",'Gint Worksheet'!K11)</f>
        <v/>
      </c>
      <c r="O14" s="491"/>
      <c r="P14" s="491"/>
      <c r="Q14" s="491"/>
      <c r="R14" s="491"/>
      <c r="S14" s="494"/>
    </row>
    <row r="15" spans="1:19" ht="18.95" customHeight="1" x14ac:dyDescent="0.2">
      <c r="A15" s="116" t="str">
        <f>IF('Gint Worksheet'!A12="","",'Gint Worksheet'!A12)</f>
        <v/>
      </c>
      <c r="B15" s="117" t="str">
        <f>IF('Gint Worksheet'!B12="","",'Gint Worksheet'!B12)</f>
        <v/>
      </c>
      <c r="C15" s="117" t="str">
        <f>IF('Gint Worksheet'!C12="","",'Gint Worksheet'!C12)</f>
        <v/>
      </c>
      <c r="D15" s="117" t="str">
        <f>IF('Gint Worksheet'!D12="","",'Gint Worksheet'!D12)</f>
        <v/>
      </c>
      <c r="E15" s="491"/>
      <c r="F15" s="117" t="str">
        <f>IF('Gint Worksheet'!E12="","",'Gint Worksheet'!E12)</f>
        <v/>
      </c>
      <c r="G15" s="491"/>
      <c r="H15" s="117" t="str">
        <f>IF('Gint Worksheet'!H12="","",'Gint Worksheet'!H12)</f>
        <v/>
      </c>
      <c r="I15" s="493"/>
      <c r="J15" s="117" t="str">
        <f>IF('Gint Worksheet'!J12="","",'Gint Worksheet'!J12)</f>
        <v/>
      </c>
      <c r="K15" s="493"/>
      <c r="L15" s="117" t="str">
        <f>IF('Gint Worksheet'!I12="","",'Gint Worksheet'!I12)</f>
        <v/>
      </c>
      <c r="M15" s="491"/>
      <c r="N15" s="117" t="str">
        <f>IF('Gint Worksheet'!K12="","",'Gint Worksheet'!K12)</f>
        <v/>
      </c>
      <c r="O15" s="491"/>
      <c r="P15" s="496"/>
      <c r="Q15" s="491"/>
      <c r="R15" s="491"/>
      <c r="S15" s="494"/>
    </row>
    <row r="16" spans="1:19" ht="18.95" customHeight="1" x14ac:dyDescent="0.2">
      <c r="A16" s="116" t="str">
        <f>IF('Gint Worksheet'!A13="","",'Gint Worksheet'!A13)</f>
        <v/>
      </c>
      <c r="B16" s="117" t="str">
        <f>IF('Gint Worksheet'!B13="","",'Gint Worksheet'!B13)</f>
        <v/>
      </c>
      <c r="C16" s="117" t="str">
        <f>IF('Gint Worksheet'!C13="","",'Gint Worksheet'!C13)</f>
        <v/>
      </c>
      <c r="D16" s="117" t="str">
        <f>IF('Gint Worksheet'!D13="","",'Gint Worksheet'!D13)</f>
        <v/>
      </c>
      <c r="E16" s="491"/>
      <c r="F16" s="117" t="str">
        <f>IF('Gint Worksheet'!E13="","",'Gint Worksheet'!E13)</f>
        <v/>
      </c>
      <c r="G16" s="491"/>
      <c r="H16" s="117" t="str">
        <f>IF('Gint Worksheet'!H13="","",'Gint Worksheet'!H13)</f>
        <v/>
      </c>
      <c r="I16" s="493"/>
      <c r="J16" s="117" t="str">
        <f>IF('Gint Worksheet'!J13="","",'Gint Worksheet'!J13)</f>
        <v/>
      </c>
      <c r="K16" s="493"/>
      <c r="L16" s="117" t="str">
        <f>IF('Gint Worksheet'!I13="","",'Gint Worksheet'!I13)</f>
        <v/>
      </c>
      <c r="M16" s="491"/>
      <c r="N16" s="117" t="str">
        <f>IF('Gint Worksheet'!K13="","",'Gint Worksheet'!K13)</f>
        <v/>
      </c>
      <c r="O16" s="491"/>
      <c r="P16" s="491"/>
      <c r="Q16" s="491"/>
      <c r="R16" s="491"/>
      <c r="S16" s="494"/>
    </row>
    <row r="17" spans="1:19" ht="18.95" customHeight="1" x14ac:dyDescent="0.2">
      <c r="A17" s="116" t="str">
        <f>IF('Gint Worksheet'!A14="","",'Gint Worksheet'!A14)</f>
        <v/>
      </c>
      <c r="B17" s="117" t="str">
        <f>IF('Gint Worksheet'!B14="","",'Gint Worksheet'!B14)</f>
        <v/>
      </c>
      <c r="C17" s="117" t="str">
        <f>IF('Gint Worksheet'!C14="","",'Gint Worksheet'!C14)</f>
        <v/>
      </c>
      <c r="D17" s="117" t="str">
        <f>IF('Gint Worksheet'!D14="","",'Gint Worksheet'!D14)</f>
        <v/>
      </c>
      <c r="E17" s="491"/>
      <c r="F17" s="117" t="str">
        <f>IF('Gint Worksheet'!E14="","",'Gint Worksheet'!E14)</f>
        <v/>
      </c>
      <c r="G17" s="491"/>
      <c r="H17" s="117" t="str">
        <f>IF('Gint Worksheet'!H14="","",'Gint Worksheet'!H14)</f>
        <v/>
      </c>
      <c r="I17" s="493"/>
      <c r="J17" s="117" t="str">
        <f>IF('Gint Worksheet'!J14="","",'Gint Worksheet'!J14)</f>
        <v/>
      </c>
      <c r="K17" s="493"/>
      <c r="L17" s="117" t="str">
        <f>IF('Gint Worksheet'!I14="","",'Gint Worksheet'!I14)</f>
        <v/>
      </c>
      <c r="M17" s="491"/>
      <c r="N17" s="117" t="str">
        <f>IF('Gint Worksheet'!K14="","",'Gint Worksheet'!K14)</f>
        <v/>
      </c>
      <c r="O17" s="491"/>
      <c r="P17" s="496"/>
      <c r="Q17" s="491"/>
      <c r="R17" s="491"/>
      <c r="S17" s="494"/>
    </row>
    <row r="18" spans="1:19" ht="18.95" customHeight="1" x14ac:dyDescent="0.2">
      <c r="A18" s="116" t="str">
        <f>IF('Gint Worksheet'!A15="","",'Gint Worksheet'!A15)</f>
        <v/>
      </c>
      <c r="B18" s="117" t="str">
        <f>IF('Gint Worksheet'!B15="","",'Gint Worksheet'!B15)</f>
        <v/>
      </c>
      <c r="C18" s="117" t="str">
        <f>IF('Gint Worksheet'!C15="","",'Gint Worksheet'!C15)</f>
        <v/>
      </c>
      <c r="D18" s="117" t="str">
        <f>IF('Gint Worksheet'!D15="","",'Gint Worksheet'!D15)</f>
        <v/>
      </c>
      <c r="E18" s="491"/>
      <c r="F18" s="117" t="str">
        <f>IF('Gint Worksheet'!E15="","",'Gint Worksheet'!E15)</f>
        <v/>
      </c>
      <c r="G18" s="491"/>
      <c r="H18" s="117" t="str">
        <f>IF('Gint Worksheet'!H15="","",'Gint Worksheet'!H15)</f>
        <v/>
      </c>
      <c r="I18" s="493"/>
      <c r="J18" s="117" t="str">
        <f>IF('Gint Worksheet'!J15="","",'Gint Worksheet'!J15)</f>
        <v/>
      </c>
      <c r="K18" s="493"/>
      <c r="L18" s="117" t="str">
        <f>IF('Gint Worksheet'!I15="","",'Gint Worksheet'!I15)</f>
        <v/>
      </c>
      <c r="M18" s="491"/>
      <c r="N18" s="117" t="str">
        <f>IF('Gint Worksheet'!K15="","",'Gint Worksheet'!K15)</f>
        <v/>
      </c>
      <c r="O18" s="491"/>
      <c r="P18" s="491"/>
      <c r="Q18" s="491"/>
      <c r="R18" s="491"/>
      <c r="S18" s="494"/>
    </row>
    <row r="19" spans="1:19" ht="18.95" customHeight="1" x14ac:dyDescent="0.2">
      <c r="A19" s="116" t="str">
        <f>IF('Gint Worksheet'!A16="","",'Gint Worksheet'!A16)</f>
        <v/>
      </c>
      <c r="B19" s="117" t="str">
        <f>IF('Gint Worksheet'!B16="","",'Gint Worksheet'!B16)</f>
        <v/>
      </c>
      <c r="C19" s="117" t="str">
        <f>IF('Gint Worksheet'!C16="","",'Gint Worksheet'!C16)</f>
        <v/>
      </c>
      <c r="D19" s="117" t="str">
        <f>IF('Gint Worksheet'!D16="","",'Gint Worksheet'!D16)</f>
        <v/>
      </c>
      <c r="E19" s="491"/>
      <c r="F19" s="117" t="str">
        <f>IF('Gint Worksheet'!E16="","",'Gint Worksheet'!E16)</f>
        <v/>
      </c>
      <c r="G19" s="491"/>
      <c r="H19" s="117" t="str">
        <f>IF('Gint Worksheet'!H16="","",'Gint Worksheet'!H16)</f>
        <v/>
      </c>
      <c r="I19" s="493"/>
      <c r="J19" s="117" t="str">
        <f>IF('Gint Worksheet'!J16="","",'Gint Worksheet'!J16)</f>
        <v/>
      </c>
      <c r="K19" s="493"/>
      <c r="L19" s="117" t="str">
        <f>IF('Gint Worksheet'!I16="","",'Gint Worksheet'!I16)</f>
        <v/>
      </c>
      <c r="M19" s="491"/>
      <c r="N19" s="117" t="str">
        <f>IF('Gint Worksheet'!K16="","",'Gint Worksheet'!K16)</f>
        <v/>
      </c>
      <c r="O19" s="491"/>
      <c r="P19" s="491"/>
      <c r="Q19" s="491"/>
      <c r="R19" s="491"/>
      <c r="S19" s="494"/>
    </row>
    <row r="20" spans="1:19" ht="18.95" customHeight="1" x14ac:dyDescent="0.2">
      <c r="A20" s="116" t="str">
        <f>IF('Gint Worksheet'!A17="","",'Gint Worksheet'!A17)</f>
        <v/>
      </c>
      <c r="B20" s="117" t="str">
        <f>IF('Gint Worksheet'!B17="","",'Gint Worksheet'!B17)</f>
        <v/>
      </c>
      <c r="C20" s="117" t="str">
        <f>IF('Gint Worksheet'!C17="","",'Gint Worksheet'!C17)</f>
        <v/>
      </c>
      <c r="D20" s="117" t="str">
        <f>IF('Gint Worksheet'!D17="","",'Gint Worksheet'!D17)</f>
        <v/>
      </c>
      <c r="E20" s="491"/>
      <c r="F20" s="117" t="str">
        <f>IF('Gint Worksheet'!E17="","",'Gint Worksheet'!E17)</f>
        <v/>
      </c>
      <c r="G20" s="491"/>
      <c r="H20" s="117" t="str">
        <f>IF('Gint Worksheet'!H17="","",'Gint Worksheet'!H17)</f>
        <v/>
      </c>
      <c r="I20" s="493"/>
      <c r="J20" s="117" t="str">
        <f>IF('Gint Worksheet'!J17="","",'Gint Worksheet'!J17)</f>
        <v/>
      </c>
      <c r="K20" s="493"/>
      <c r="L20" s="117" t="str">
        <f>IF('Gint Worksheet'!I17="","",'Gint Worksheet'!I17)</f>
        <v/>
      </c>
      <c r="M20" s="491"/>
      <c r="N20" s="117" t="str">
        <f>IF('Gint Worksheet'!K17="","",'Gint Worksheet'!K17)</f>
        <v/>
      </c>
      <c r="O20" s="491"/>
      <c r="P20" s="491"/>
      <c r="Q20" s="491"/>
      <c r="R20" s="491"/>
      <c r="S20" s="494"/>
    </row>
    <row r="21" spans="1:19" ht="18.95" customHeight="1" x14ac:dyDescent="0.2">
      <c r="A21" s="118" t="str">
        <f>IF('Gint Worksheet'!A18="","",'Gint Worksheet'!A18)</f>
        <v/>
      </c>
      <c r="B21" s="119" t="str">
        <f>IF('Gint Worksheet'!B18="","",'Gint Worksheet'!B18)</f>
        <v/>
      </c>
      <c r="C21" s="119" t="str">
        <f>IF('Gint Worksheet'!C18="","",'Gint Worksheet'!C18)</f>
        <v/>
      </c>
      <c r="D21" s="119" t="str">
        <f>IF('Gint Worksheet'!D18="","",'Gint Worksheet'!D18)</f>
        <v/>
      </c>
      <c r="E21" s="492"/>
      <c r="F21" s="119" t="str">
        <f>IF('Gint Worksheet'!E18="","",'Gint Worksheet'!E18)</f>
        <v/>
      </c>
      <c r="G21" s="492"/>
      <c r="H21" s="119" t="str">
        <f>IF('Gint Worksheet'!H18="","",'Gint Worksheet'!H18)</f>
        <v/>
      </c>
      <c r="I21" s="499"/>
      <c r="J21" s="119" t="str">
        <f>IF('Gint Worksheet'!J18="","",'Gint Worksheet'!J18)</f>
        <v/>
      </c>
      <c r="K21" s="499"/>
      <c r="L21" s="119" t="str">
        <f>IF('Gint Worksheet'!I18="","",'Gint Worksheet'!I18)</f>
        <v/>
      </c>
      <c r="M21" s="492"/>
      <c r="N21" s="119" t="str">
        <f>IF('Gint Worksheet'!K18="","",'Gint Worksheet'!K18)</f>
        <v/>
      </c>
      <c r="O21" s="492"/>
      <c r="P21" s="492"/>
      <c r="Q21" s="491"/>
      <c r="R21" s="491"/>
      <c r="S21" s="494"/>
    </row>
    <row r="22" spans="1:19" ht="18.95" customHeight="1" x14ac:dyDescent="0.2">
      <c r="A22" s="118" t="str">
        <f>IF('Gint Worksheet'!A19="","",'Gint Worksheet'!A19)</f>
        <v/>
      </c>
      <c r="B22" s="119" t="str">
        <f>IF('Gint Worksheet'!B19="","",'Gint Worksheet'!B19)</f>
        <v/>
      </c>
      <c r="C22" s="119" t="str">
        <f>IF('Gint Worksheet'!C19="","",'Gint Worksheet'!C19)</f>
        <v/>
      </c>
      <c r="D22" s="119" t="str">
        <f>IF('Gint Worksheet'!D19="","",'Gint Worksheet'!D19)</f>
        <v/>
      </c>
      <c r="E22" s="492"/>
      <c r="F22" s="119" t="str">
        <f>IF('Gint Worksheet'!E19="","",'Gint Worksheet'!E19)</f>
        <v/>
      </c>
      <c r="G22" s="492"/>
      <c r="H22" s="119" t="str">
        <f>IF('Gint Worksheet'!H19="","",'Gint Worksheet'!H19)</f>
        <v/>
      </c>
      <c r="I22" s="499"/>
      <c r="J22" s="119" t="str">
        <f>IF('Gint Worksheet'!J19="","",'Gint Worksheet'!J19)</f>
        <v/>
      </c>
      <c r="K22" s="499"/>
      <c r="L22" s="119" t="str">
        <f>IF('Gint Worksheet'!I19="","",'Gint Worksheet'!I19)</f>
        <v/>
      </c>
      <c r="M22" s="492"/>
      <c r="N22" s="119" t="str">
        <f>IF('Gint Worksheet'!K19="","",'Gint Worksheet'!K19)</f>
        <v/>
      </c>
      <c r="O22" s="492"/>
      <c r="P22" s="492"/>
      <c r="Q22" s="491"/>
      <c r="R22" s="491"/>
      <c r="S22" s="494"/>
    </row>
    <row r="23" spans="1:19" ht="18.95" customHeight="1" x14ac:dyDescent="0.2">
      <c r="A23" s="118" t="str">
        <f>IF('Gint Worksheet'!A20="","",'Gint Worksheet'!A20)</f>
        <v/>
      </c>
      <c r="B23" s="119" t="str">
        <f>IF('Gint Worksheet'!B20="","",'Gint Worksheet'!B20)</f>
        <v/>
      </c>
      <c r="C23" s="119" t="str">
        <f>IF('Gint Worksheet'!C20="","",'Gint Worksheet'!C20)</f>
        <v/>
      </c>
      <c r="D23" s="119" t="str">
        <f>IF('Gint Worksheet'!D20="","",'Gint Worksheet'!D20)</f>
        <v/>
      </c>
      <c r="E23" s="492"/>
      <c r="F23" s="119" t="str">
        <f>IF('Gint Worksheet'!E20="","",'Gint Worksheet'!E20)</f>
        <v/>
      </c>
      <c r="G23" s="492"/>
      <c r="H23" s="119" t="str">
        <f>IF('Gint Worksheet'!H20="","",'Gint Worksheet'!H20)</f>
        <v/>
      </c>
      <c r="I23" s="499"/>
      <c r="J23" s="119" t="str">
        <f>IF('Gint Worksheet'!J20="","",'Gint Worksheet'!J20)</f>
        <v/>
      </c>
      <c r="K23" s="499"/>
      <c r="L23" s="119" t="str">
        <f>IF('Gint Worksheet'!I20="","",'Gint Worksheet'!I20)</f>
        <v/>
      </c>
      <c r="M23" s="492"/>
      <c r="N23" s="119" t="str">
        <f>IF('Gint Worksheet'!K20="","",'Gint Worksheet'!K20)</f>
        <v/>
      </c>
      <c r="O23" s="492"/>
      <c r="P23" s="492"/>
      <c r="Q23" s="491"/>
      <c r="R23" s="491"/>
      <c r="S23" s="494"/>
    </row>
    <row r="24" spans="1:19" ht="18.95" customHeight="1" x14ac:dyDescent="0.2">
      <c r="A24" s="592" t="str">
        <f>IF('Gint Worksheet'!A21="","",'Gint Worksheet'!A21)</f>
        <v/>
      </c>
      <c r="B24" s="119" t="str">
        <f>IF('Gint Worksheet'!B21="","",'Gint Worksheet'!B21)</f>
        <v/>
      </c>
      <c r="C24" s="119" t="str">
        <f>IF('Gint Worksheet'!C21="","",'Gint Worksheet'!C21)</f>
        <v/>
      </c>
      <c r="D24" s="119" t="str">
        <f>IF('Gint Worksheet'!D21="","",'Gint Worksheet'!D21)</f>
        <v/>
      </c>
      <c r="E24" s="492"/>
      <c r="F24" s="119" t="str">
        <f>IF('Gint Worksheet'!E21="","",'Gint Worksheet'!E21)</f>
        <v/>
      </c>
      <c r="G24" s="492"/>
      <c r="H24" s="119" t="str">
        <f>IF('Gint Worksheet'!H21="","",'Gint Worksheet'!H21)</f>
        <v/>
      </c>
      <c r="I24" s="499"/>
      <c r="J24" s="119" t="str">
        <f>IF('Gint Worksheet'!J21="","",'Gint Worksheet'!J21)</f>
        <v/>
      </c>
      <c r="K24" s="499"/>
      <c r="L24" s="119" t="str">
        <f>IF('Gint Worksheet'!I21="","",'Gint Worksheet'!I21)</f>
        <v/>
      </c>
      <c r="M24" s="492"/>
      <c r="N24" s="119" t="str">
        <f>IF('Gint Worksheet'!K21="","",'Gint Worksheet'!K21)</f>
        <v/>
      </c>
      <c r="O24" s="492"/>
      <c r="P24" s="492"/>
      <c r="Q24" s="491"/>
      <c r="R24" s="491"/>
      <c r="S24" s="494"/>
    </row>
    <row r="25" spans="1:19" ht="18.95" customHeight="1" x14ac:dyDescent="0.2">
      <c r="A25" s="118" t="str">
        <f>IF('Gint Worksheet'!A22="","",'Gint Worksheet'!A22)</f>
        <v/>
      </c>
      <c r="B25" s="119" t="str">
        <f>IF('Gint Worksheet'!B22="","",'Gint Worksheet'!B22)</f>
        <v/>
      </c>
      <c r="C25" s="119" t="str">
        <f>IF('Gint Worksheet'!C22="","",'Gint Worksheet'!C22)</f>
        <v/>
      </c>
      <c r="D25" s="119" t="str">
        <f>IF('Gint Worksheet'!D22="","",'Gint Worksheet'!D22)</f>
        <v/>
      </c>
      <c r="E25" s="492"/>
      <c r="F25" s="119" t="str">
        <f>IF('Gint Worksheet'!E22="","",'Gint Worksheet'!E22)</f>
        <v/>
      </c>
      <c r="G25" s="492"/>
      <c r="H25" s="119" t="str">
        <f>IF('Gint Worksheet'!H22="","",'Gint Worksheet'!H22)</f>
        <v/>
      </c>
      <c r="I25" s="499"/>
      <c r="J25" s="119" t="str">
        <f>IF('Gint Worksheet'!J22="","",'Gint Worksheet'!J22)</f>
        <v/>
      </c>
      <c r="K25" s="499"/>
      <c r="L25" s="119" t="str">
        <f>IF('Gint Worksheet'!I22="","",'Gint Worksheet'!I22)</f>
        <v/>
      </c>
      <c r="M25" s="492"/>
      <c r="N25" s="119" t="str">
        <f>IF('Gint Worksheet'!K22="","",'Gint Worksheet'!K22)</f>
        <v/>
      </c>
      <c r="O25" s="492"/>
      <c r="P25" s="492"/>
      <c r="Q25" s="491"/>
      <c r="R25" s="491"/>
      <c r="S25" s="494"/>
    </row>
    <row r="26" spans="1:19" ht="18.95" customHeight="1" thickBot="1" x14ac:dyDescent="0.25">
      <c r="A26" s="343" t="str">
        <f>IF('Gint Worksheet'!A23="","",'Gint Worksheet'!A23)</f>
        <v/>
      </c>
      <c r="B26" s="123" t="str">
        <f>IF('Gint Worksheet'!B23="","",'Gint Worksheet'!B23)</f>
        <v/>
      </c>
      <c r="C26" s="123" t="str">
        <f>IF('Gint Worksheet'!C23="","",'Gint Worksheet'!C23)</f>
        <v/>
      </c>
      <c r="D26" s="123" t="str">
        <f>IF('Gint Worksheet'!D23="","",'Gint Worksheet'!D23)</f>
        <v/>
      </c>
      <c r="E26" s="501"/>
      <c r="F26" s="123" t="str">
        <f>IF('Gint Worksheet'!E23="","",'Gint Worksheet'!E23)</f>
        <v/>
      </c>
      <c r="G26" s="501"/>
      <c r="H26" s="123" t="str">
        <f>IF('Gint Worksheet'!H23="","",'Gint Worksheet'!H23)</f>
        <v/>
      </c>
      <c r="I26" s="593"/>
      <c r="J26" s="123" t="str">
        <f>IF('Gint Worksheet'!J23="","",'Gint Worksheet'!J23)</f>
        <v/>
      </c>
      <c r="K26" s="593"/>
      <c r="L26" s="123" t="str">
        <f>IF('Gint Worksheet'!I23="","",'Gint Worksheet'!I23)</f>
        <v/>
      </c>
      <c r="M26" s="501"/>
      <c r="N26" s="123" t="str">
        <f>IF('Gint Worksheet'!K23="","",'Gint Worksheet'!K23)</f>
        <v/>
      </c>
      <c r="O26" s="501"/>
      <c r="P26" s="501"/>
      <c r="Q26" s="501"/>
      <c r="R26" s="501"/>
      <c r="S26" s="502"/>
    </row>
    <row r="27" spans="1:19" ht="18.95" customHeight="1" x14ac:dyDescent="0.2">
      <c r="A27" s="104"/>
      <c r="B27" s="728" t="s">
        <v>231</v>
      </c>
      <c r="C27" s="729"/>
      <c r="D27" s="107">
        <f>SUM(D12:D26)</f>
        <v>0</v>
      </c>
      <c r="E27" s="107">
        <f t="shared" ref="E27:S27" si="0">SUM(E12:E26)</f>
        <v>0</v>
      </c>
      <c r="F27" s="107">
        <f t="shared" si="0"/>
        <v>0</v>
      </c>
      <c r="G27" s="107">
        <f t="shared" si="0"/>
        <v>0</v>
      </c>
      <c r="H27" s="107">
        <f t="shared" si="0"/>
        <v>0</v>
      </c>
      <c r="I27" s="107">
        <f t="shared" si="0"/>
        <v>0</v>
      </c>
      <c r="J27" s="107">
        <f t="shared" si="0"/>
        <v>0</v>
      </c>
      <c r="K27" s="107">
        <f t="shared" si="0"/>
        <v>0</v>
      </c>
      <c r="L27" s="107">
        <f t="shared" si="0"/>
        <v>0</v>
      </c>
      <c r="M27" s="107">
        <f t="shared" si="0"/>
        <v>0</v>
      </c>
      <c r="N27" s="107">
        <f t="shared" si="0"/>
        <v>0</v>
      </c>
      <c r="O27" s="107">
        <f t="shared" si="0"/>
        <v>0</v>
      </c>
      <c r="P27" s="107">
        <f t="shared" si="0"/>
        <v>0</v>
      </c>
      <c r="Q27" s="107">
        <f t="shared" si="0"/>
        <v>0</v>
      </c>
      <c r="R27" s="107">
        <f t="shared" si="0"/>
        <v>0</v>
      </c>
      <c r="S27" s="407">
        <f t="shared" si="0"/>
        <v>0</v>
      </c>
    </row>
    <row r="28" spans="1:19" ht="18.95" customHeight="1" x14ac:dyDescent="0.2">
      <c r="A28" s="100"/>
      <c r="B28" s="730" t="s">
        <v>232</v>
      </c>
      <c r="C28" s="731"/>
      <c r="D28" s="344">
        <f>D$144</f>
        <v>0</v>
      </c>
      <c r="E28" s="344">
        <f>E$144</f>
        <v>0</v>
      </c>
      <c r="F28" s="344">
        <f t="shared" ref="F28:S28" si="1">F$144</f>
        <v>0</v>
      </c>
      <c r="G28" s="344">
        <f t="shared" si="1"/>
        <v>0</v>
      </c>
      <c r="H28" s="344">
        <f t="shared" si="1"/>
        <v>0</v>
      </c>
      <c r="I28" s="344">
        <f t="shared" si="1"/>
        <v>0</v>
      </c>
      <c r="J28" s="344">
        <f t="shared" si="1"/>
        <v>0</v>
      </c>
      <c r="K28" s="344">
        <f t="shared" si="1"/>
        <v>0</v>
      </c>
      <c r="L28" s="344">
        <f t="shared" si="1"/>
        <v>0</v>
      </c>
      <c r="M28" s="344">
        <f t="shared" si="1"/>
        <v>0</v>
      </c>
      <c r="N28" s="344">
        <f t="shared" si="1"/>
        <v>0</v>
      </c>
      <c r="O28" s="344">
        <f t="shared" si="1"/>
        <v>0</v>
      </c>
      <c r="P28" s="344">
        <f t="shared" si="1"/>
        <v>0</v>
      </c>
      <c r="Q28" s="344">
        <f t="shared" si="1"/>
        <v>0</v>
      </c>
      <c r="R28" s="344">
        <f t="shared" si="1"/>
        <v>0</v>
      </c>
      <c r="S28" s="411">
        <f t="shared" si="1"/>
        <v>0</v>
      </c>
    </row>
    <row r="29" spans="1:19" ht="18.95" customHeight="1" thickBot="1" x14ac:dyDescent="0.25">
      <c r="A29" s="101"/>
      <c r="B29" s="723" t="s">
        <v>233</v>
      </c>
      <c r="C29" s="724"/>
      <c r="D29" s="102"/>
      <c r="E29" s="102"/>
      <c r="F29" s="97"/>
      <c r="G29" s="97"/>
      <c r="H29" s="97"/>
      <c r="I29" s="98"/>
      <c r="J29" s="97"/>
      <c r="K29" s="98"/>
      <c r="L29" s="97"/>
      <c r="M29" s="97"/>
      <c r="N29" s="97"/>
      <c r="O29" s="97"/>
      <c r="P29" s="97"/>
      <c r="Q29" s="98"/>
      <c r="R29" s="97"/>
      <c r="S29" s="594"/>
    </row>
    <row r="30" spans="1:19" ht="12.75" customHeight="1" x14ac:dyDescent="0.2">
      <c r="A30" s="717" t="s">
        <v>352</v>
      </c>
      <c r="B30" s="717"/>
      <c r="C30" s="717"/>
      <c r="D30" s="717"/>
      <c r="E30" s="717"/>
      <c r="F30" s="717"/>
      <c r="G30" s="717"/>
      <c r="H30" s="717"/>
      <c r="I30" s="717"/>
      <c r="J30" s="717"/>
      <c r="K30" s="717"/>
      <c r="L30" s="717"/>
      <c r="M30" s="717"/>
      <c r="N30" s="717"/>
      <c r="O30" s="717"/>
      <c r="P30" s="717"/>
      <c r="Q30" s="717"/>
      <c r="R30" s="718" t="s">
        <v>203</v>
      </c>
      <c r="S30" s="718"/>
    </row>
    <row r="31" spans="1:19" ht="12" customHeight="1" x14ac:dyDescent="0.2">
      <c r="A31" s="719" t="s">
        <v>351</v>
      </c>
      <c r="B31" s="719"/>
      <c r="C31" s="719"/>
      <c r="D31" s="719"/>
      <c r="E31" s="719"/>
      <c r="F31" s="719"/>
      <c r="G31" s="719"/>
      <c r="H31" s="719"/>
      <c r="I31" s="719"/>
      <c r="J31" s="719"/>
      <c r="K31" s="719"/>
      <c r="L31" s="719"/>
      <c r="M31" s="719"/>
      <c r="N31" s="719"/>
      <c r="O31" s="719"/>
      <c r="P31" s="719"/>
      <c r="Q31" s="719"/>
      <c r="R31" s="720" t="s">
        <v>204</v>
      </c>
      <c r="S31" s="720"/>
    </row>
    <row r="32" spans="1:19" ht="12.75" customHeight="1" x14ac:dyDescent="0.2">
      <c r="A32" s="722" t="s">
        <v>350</v>
      </c>
      <c r="B32" s="722"/>
      <c r="C32" s="722"/>
      <c r="D32" s="722"/>
      <c r="E32" s="722"/>
      <c r="F32" s="722"/>
      <c r="G32" s="722"/>
      <c r="H32" s="722"/>
      <c r="I32" s="722"/>
      <c r="J32" s="722"/>
      <c r="K32" s="722"/>
      <c r="L32" s="722"/>
      <c r="M32" s="722"/>
      <c r="N32" s="722"/>
      <c r="O32" s="722"/>
      <c r="P32" s="722"/>
      <c r="Q32" s="722"/>
      <c r="R32" s="722"/>
      <c r="S32" s="722"/>
    </row>
    <row r="33" spans="1:19" ht="12.75" customHeight="1" x14ac:dyDescent="0.2">
      <c r="A33" s="7"/>
      <c r="B33" s="8"/>
      <c r="C33" s="9"/>
      <c r="D33" s="8"/>
      <c r="E33" s="8"/>
      <c r="F33" s="8"/>
      <c r="G33" s="12"/>
      <c r="H33" s="9"/>
      <c r="I33" s="9"/>
      <c r="J33" s="2"/>
      <c r="K33" s="12"/>
      <c r="L33" s="8"/>
      <c r="M33" s="8"/>
      <c r="N33" s="8"/>
      <c r="O33" s="9"/>
      <c r="P33" s="9"/>
      <c r="Q33" s="8"/>
      <c r="R33" s="9"/>
      <c r="S33" s="13"/>
    </row>
    <row r="34" spans="1:19" ht="15" customHeight="1" x14ac:dyDescent="0.25">
      <c r="A34" s="721" t="s">
        <v>205</v>
      </c>
      <c r="B34" s="721"/>
      <c r="C34" s="721"/>
      <c r="D34" s="721"/>
      <c r="E34" s="721"/>
      <c r="F34" s="721"/>
      <c r="G34" s="721"/>
      <c r="H34" s="721"/>
      <c r="I34" s="721"/>
      <c r="J34" s="721"/>
      <c r="K34" s="721"/>
      <c r="L34" s="721"/>
      <c r="M34" s="721"/>
      <c r="N34" s="721"/>
      <c r="O34" s="721"/>
      <c r="P34" s="721"/>
      <c r="Q34" s="721"/>
      <c r="R34" s="721"/>
      <c r="S34" s="721"/>
    </row>
    <row r="35" spans="1:19" ht="8.25" customHeight="1" x14ac:dyDescent="0.2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11"/>
      <c r="P35" s="11"/>
      <c r="Q35" s="8"/>
      <c r="R35" s="9"/>
      <c r="S35" s="9"/>
    </row>
    <row r="36" spans="1:19" ht="14.25" customHeight="1" x14ac:dyDescent="0.2">
      <c r="A36" s="14"/>
      <c r="B36" s="15" t="s">
        <v>206</v>
      </c>
      <c r="C36" s="725">
        <f>C7</f>
        <v>0</v>
      </c>
      <c r="D36" s="725"/>
      <c r="E36" s="725"/>
      <c r="F36" s="725"/>
      <c r="G36" s="726" t="s">
        <v>704</v>
      </c>
      <c r="H36" s="727"/>
      <c r="I36" s="727"/>
      <c r="J36" s="725">
        <f>'Rate Classifications'!$J$3</f>
        <v>0</v>
      </c>
      <c r="K36" s="725"/>
      <c r="L36" s="737"/>
      <c r="M36" s="737"/>
      <c r="N36" s="737"/>
      <c r="O36" s="737"/>
      <c r="P36" s="737"/>
      <c r="Q36" s="737"/>
      <c r="R36" s="716" t="s">
        <v>640</v>
      </c>
      <c r="S36" s="716"/>
    </row>
    <row r="37" spans="1:19" ht="19.5" customHeight="1" x14ac:dyDescent="0.2">
      <c r="A37" s="7"/>
      <c r="B37" s="15" t="s">
        <v>207</v>
      </c>
      <c r="C37" s="263">
        <f>C8</f>
        <v>0</v>
      </c>
      <c r="D37" s="19" t="s">
        <v>208</v>
      </c>
      <c r="E37" s="243">
        <f>'Rate Classifications'!$C$7</f>
        <v>0</v>
      </c>
      <c r="F37" s="2" t="s">
        <v>209</v>
      </c>
      <c r="G37" s="9"/>
      <c r="H37" s="725">
        <f>'Rate Classifications'!$C$8</f>
        <v>0</v>
      </c>
      <c r="I37" s="725"/>
      <c r="J37" s="9"/>
      <c r="K37" s="19" t="s">
        <v>210</v>
      </c>
      <c r="L37" s="725">
        <f>'Rate Classifications'!$C$9</f>
        <v>0</v>
      </c>
      <c r="M37" s="725"/>
      <c r="N37" s="2" t="s">
        <v>211</v>
      </c>
      <c r="O37" s="734">
        <f>O8</f>
        <v>0</v>
      </c>
      <c r="P37" s="734"/>
      <c r="Q37" s="94" t="s">
        <v>148</v>
      </c>
      <c r="R37" s="734">
        <f>R8</f>
        <v>0</v>
      </c>
      <c r="S37" s="734"/>
    </row>
    <row r="38" spans="1:19" ht="6.75" customHeight="1" thickBot="1" x14ac:dyDescent="0.25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11"/>
      <c r="P38" s="11"/>
      <c r="Q38" s="8"/>
      <c r="R38" s="9"/>
      <c r="S38" s="9"/>
    </row>
    <row r="39" spans="1:19" ht="21" customHeight="1" x14ac:dyDescent="0.2">
      <c r="A39" s="5"/>
      <c r="B39" s="732" t="s">
        <v>213</v>
      </c>
      <c r="C39" s="3"/>
      <c r="D39" s="337">
        <v>1</v>
      </c>
      <c r="E39" s="337">
        <v>2</v>
      </c>
      <c r="F39" s="337">
        <v>3</v>
      </c>
      <c r="G39" s="337">
        <v>4</v>
      </c>
      <c r="H39" s="337">
        <v>5</v>
      </c>
      <c r="I39" s="338">
        <v>6</v>
      </c>
      <c r="J39" s="337">
        <v>7</v>
      </c>
      <c r="K39" s="338">
        <v>8</v>
      </c>
      <c r="L39" s="337">
        <v>9</v>
      </c>
      <c r="M39" s="337">
        <v>10</v>
      </c>
      <c r="N39" s="337">
        <v>11</v>
      </c>
      <c r="O39" s="337">
        <v>12</v>
      </c>
      <c r="P39" s="337">
        <v>13</v>
      </c>
      <c r="Q39" s="337">
        <v>14</v>
      </c>
      <c r="R39" s="337">
        <v>15</v>
      </c>
      <c r="S39" s="339">
        <v>16</v>
      </c>
    </row>
    <row r="40" spans="1:19" ht="90.75" customHeight="1" x14ac:dyDescent="0.2">
      <c r="A40" s="6" t="s">
        <v>212</v>
      </c>
      <c r="B40" s="733"/>
      <c r="C40" s="4" t="s">
        <v>214</v>
      </c>
      <c r="D40" s="24" t="s">
        <v>215</v>
      </c>
      <c r="E40" s="25" t="s">
        <v>216</v>
      </c>
      <c r="F40" s="24" t="s">
        <v>217</v>
      </c>
      <c r="G40" s="26" t="s">
        <v>218</v>
      </c>
      <c r="H40" s="26" t="s">
        <v>221</v>
      </c>
      <c r="I40" s="26" t="s">
        <v>222</v>
      </c>
      <c r="J40" s="26" t="s">
        <v>223</v>
      </c>
      <c r="K40" s="26" t="s">
        <v>224</v>
      </c>
      <c r="L40" s="26" t="s">
        <v>225</v>
      </c>
      <c r="M40" s="26" t="s">
        <v>226</v>
      </c>
      <c r="N40" s="26" t="s">
        <v>227</v>
      </c>
      <c r="O40" s="26" t="s">
        <v>228</v>
      </c>
      <c r="P40" s="26" t="s">
        <v>229</v>
      </c>
      <c r="Q40" s="92" t="s">
        <v>230</v>
      </c>
      <c r="R40" s="26" t="s">
        <v>235</v>
      </c>
      <c r="S40" s="106" t="s">
        <v>236</v>
      </c>
    </row>
    <row r="41" spans="1:19" ht="18.95" customHeight="1" x14ac:dyDescent="0.2">
      <c r="A41" s="590" t="str">
        <f>IF('Gint Worksheet'!A24="","",'Gint Worksheet'!A24)</f>
        <v/>
      </c>
      <c r="B41" s="117" t="str">
        <f>IF('Gint Worksheet'!B24="","",'Gint Worksheet'!B24)</f>
        <v/>
      </c>
      <c r="C41" s="591" t="str">
        <f>IF('Gint Worksheet'!C24="","",'Gint Worksheet'!C24)</f>
        <v/>
      </c>
      <c r="D41" s="117" t="str">
        <f>IF('Gint Worksheet'!D24="","",'Gint Worksheet'!D24)</f>
        <v/>
      </c>
      <c r="E41" s="493"/>
      <c r="F41" s="117" t="str">
        <f>IF('Gint Worksheet'!E24="","",'Gint Worksheet'!E24)</f>
        <v/>
      </c>
      <c r="G41" s="493"/>
      <c r="H41" s="117" t="str">
        <f>IF('Gint Worksheet'!H24="","",'Gint Worksheet'!H24)</f>
        <v/>
      </c>
      <c r="I41" s="493"/>
      <c r="J41" s="117" t="str">
        <f>IF('Gint Worksheet'!J24="","",'Gint Worksheet'!J24)</f>
        <v/>
      </c>
      <c r="K41" s="493"/>
      <c r="L41" s="117" t="str">
        <f>IF('Gint Worksheet'!I24="","",'Gint Worksheet'!I24)</f>
        <v/>
      </c>
      <c r="M41" s="491"/>
      <c r="N41" s="117" t="str">
        <f>IF('Gint Worksheet'!K24="","",'Gint Worksheet'!K24)</f>
        <v/>
      </c>
      <c r="O41" s="491"/>
      <c r="P41" s="491"/>
      <c r="Q41" s="491"/>
      <c r="R41" s="490"/>
      <c r="S41" s="494"/>
    </row>
    <row r="42" spans="1:19" ht="18.95" customHeight="1" x14ac:dyDescent="0.2">
      <c r="A42" s="590" t="str">
        <f>IF('Gint Worksheet'!A25="","",'Gint Worksheet'!A25)</f>
        <v/>
      </c>
      <c r="B42" s="117" t="str">
        <f>IF('Gint Worksheet'!B25="","",'Gint Worksheet'!B25)</f>
        <v/>
      </c>
      <c r="C42" s="591" t="str">
        <f>IF('Gint Worksheet'!C25="","",'Gint Worksheet'!C25)</f>
        <v/>
      </c>
      <c r="D42" s="117" t="str">
        <f>IF('Gint Worksheet'!D25="","",'Gint Worksheet'!D25)</f>
        <v/>
      </c>
      <c r="E42" s="493"/>
      <c r="F42" s="117" t="str">
        <f>IF('Gint Worksheet'!E25="","",'Gint Worksheet'!E25)</f>
        <v/>
      </c>
      <c r="G42" s="493"/>
      <c r="H42" s="117" t="str">
        <f>IF('Gint Worksheet'!H25="","",'Gint Worksheet'!H25)</f>
        <v/>
      </c>
      <c r="I42" s="493"/>
      <c r="J42" s="117" t="str">
        <f>IF('Gint Worksheet'!J25="","",'Gint Worksheet'!J25)</f>
        <v/>
      </c>
      <c r="K42" s="493"/>
      <c r="L42" s="117" t="str">
        <f>IF('Gint Worksheet'!I25="","",'Gint Worksheet'!I25)</f>
        <v/>
      </c>
      <c r="M42" s="491"/>
      <c r="N42" s="117" t="str">
        <f>IF('Gint Worksheet'!K25="","",'Gint Worksheet'!K25)</f>
        <v/>
      </c>
      <c r="O42" s="491"/>
      <c r="P42" s="491"/>
      <c r="Q42" s="491"/>
      <c r="R42" s="490"/>
      <c r="S42" s="494"/>
    </row>
    <row r="43" spans="1:19" ht="18.95" customHeight="1" x14ac:dyDescent="0.2">
      <c r="A43" s="590" t="str">
        <f>IF('Gint Worksheet'!A26="","",'Gint Worksheet'!A26)</f>
        <v/>
      </c>
      <c r="B43" s="117" t="str">
        <f>IF('Gint Worksheet'!B26="","",'Gint Worksheet'!B26)</f>
        <v/>
      </c>
      <c r="C43" s="591" t="str">
        <f>IF('Gint Worksheet'!C26="","",'Gint Worksheet'!C26)</f>
        <v/>
      </c>
      <c r="D43" s="117" t="str">
        <f>IF('Gint Worksheet'!D26="","",'Gint Worksheet'!D26)</f>
        <v/>
      </c>
      <c r="E43" s="493"/>
      <c r="F43" s="117" t="str">
        <f>IF('Gint Worksheet'!E26="","",'Gint Worksheet'!E26)</f>
        <v/>
      </c>
      <c r="G43" s="493"/>
      <c r="H43" s="117" t="str">
        <f>IF('Gint Worksheet'!H26="","",'Gint Worksheet'!H26)</f>
        <v/>
      </c>
      <c r="I43" s="493"/>
      <c r="J43" s="117" t="str">
        <f>IF('Gint Worksheet'!J26="","",'Gint Worksheet'!J26)</f>
        <v/>
      </c>
      <c r="K43" s="493"/>
      <c r="L43" s="117" t="str">
        <f>IF('Gint Worksheet'!I26="","",'Gint Worksheet'!I26)</f>
        <v/>
      </c>
      <c r="M43" s="491"/>
      <c r="N43" s="117" t="str">
        <f>IF('Gint Worksheet'!K26="","",'Gint Worksheet'!K26)</f>
        <v/>
      </c>
      <c r="O43" s="491"/>
      <c r="P43" s="491"/>
      <c r="Q43" s="491"/>
      <c r="R43" s="490"/>
      <c r="S43" s="494"/>
    </row>
    <row r="44" spans="1:19" ht="18.95" customHeight="1" x14ac:dyDescent="0.2">
      <c r="A44" s="590" t="str">
        <f>IF('Gint Worksheet'!A27="","",'Gint Worksheet'!A27)</f>
        <v/>
      </c>
      <c r="B44" s="117" t="str">
        <f>IF('Gint Worksheet'!B27="","",'Gint Worksheet'!B27)</f>
        <v/>
      </c>
      <c r="C44" s="591" t="str">
        <f>IF('Gint Worksheet'!C27="","",'Gint Worksheet'!C27)</f>
        <v/>
      </c>
      <c r="D44" s="117" t="str">
        <f>IF('Gint Worksheet'!D27="","",'Gint Worksheet'!D27)</f>
        <v/>
      </c>
      <c r="E44" s="493"/>
      <c r="F44" s="117" t="str">
        <f>IF('Gint Worksheet'!E27="","",'Gint Worksheet'!E27)</f>
        <v/>
      </c>
      <c r="G44" s="493"/>
      <c r="H44" s="117" t="str">
        <f>IF('Gint Worksheet'!H27="","",'Gint Worksheet'!H27)</f>
        <v/>
      </c>
      <c r="I44" s="493"/>
      <c r="J44" s="117" t="str">
        <f>IF('Gint Worksheet'!J27="","",'Gint Worksheet'!J27)</f>
        <v/>
      </c>
      <c r="K44" s="493"/>
      <c r="L44" s="117" t="str">
        <f>IF('Gint Worksheet'!I27="","",'Gint Worksheet'!I27)</f>
        <v/>
      </c>
      <c r="M44" s="491"/>
      <c r="N44" s="117" t="str">
        <f>IF('Gint Worksheet'!K27="","",'Gint Worksheet'!K27)</f>
        <v/>
      </c>
      <c r="O44" s="491"/>
      <c r="P44" s="491"/>
      <c r="Q44" s="491"/>
      <c r="R44" s="490"/>
      <c r="S44" s="494"/>
    </row>
    <row r="45" spans="1:19" ht="18.95" customHeight="1" x14ac:dyDescent="0.2">
      <c r="A45" s="590" t="str">
        <f>IF('Gint Worksheet'!A28="","",'Gint Worksheet'!A28)</f>
        <v/>
      </c>
      <c r="B45" s="117" t="str">
        <f>IF('Gint Worksheet'!B28="","",'Gint Worksheet'!B28)</f>
        <v/>
      </c>
      <c r="C45" s="591" t="str">
        <f>IF('Gint Worksheet'!C28="","",'Gint Worksheet'!C28)</f>
        <v/>
      </c>
      <c r="D45" s="117" t="str">
        <f>IF('Gint Worksheet'!D28="","",'Gint Worksheet'!D28)</f>
        <v/>
      </c>
      <c r="E45" s="493"/>
      <c r="F45" s="117" t="str">
        <f>IF('Gint Worksheet'!E28="","",'Gint Worksheet'!E28)</f>
        <v/>
      </c>
      <c r="G45" s="493"/>
      <c r="H45" s="117" t="str">
        <f>IF('Gint Worksheet'!H28="","",'Gint Worksheet'!H28)</f>
        <v/>
      </c>
      <c r="I45" s="493"/>
      <c r="J45" s="117" t="str">
        <f>IF('Gint Worksheet'!J28="","",'Gint Worksheet'!J28)</f>
        <v/>
      </c>
      <c r="K45" s="493"/>
      <c r="L45" s="117" t="str">
        <f>IF('Gint Worksheet'!I28="","",'Gint Worksheet'!I28)</f>
        <v/>
      </c>
      <c r="M45" s="491"/>
      <c r="N45" s="117" t="str">
        <f>IF('Gint Worksheet'!K28="","",'Gint Worksheet'!K28)</f>
        <v/>
      </c>
      <c r="O45" s="491"/>
      <c r="P45" s="491"/>
      <c r="Q45" s="491"/>
      <c r="R45" s="490"/>
      <c r="S45" s="494"/>
    </row>
    <row r="46" spans="1:19" ht="18.95" customHeight="1" x14ac:dyDescent="0.2">
      <c r="A46" s="590" t="str">
        <f>IF('Gint Worksheet'!A29="","",'Gint Worksheet'!A29)</f>
        <v/>
      </c>
      <c r="B46" s="117" t="str">
        <f>IF('Gint Worksheet'!B29="","",'Gint Worksheet'!B29)</f>
        <v/>
      </c>
      <c r="C46" s="591" t="str">
        <f>IF('Gint Worksheet'!C29="","",'Gint Worksheet'!C29)</f>
        <v/>
      </c>
      <c r="D46" s="117" t="str">
        <f>IF('Gint Worksheet'!D29="","",'Gint Worksheet'!D29)</f>
        <v/>
      </c>
      <c r="E46" s="493"/>
      <c r="F46" s="117" t="str">
        <f>IF('Gint Worksheet'!E29="","",'Gint Worksheet'!E29)</f>
        <v/>
      </c>
      <c r="G46" s="493"/>
      <c r="H46" s="117" t="str">
        <f>IF('Gint Worksheet'!H29="","",'Gint Worksheet'!H29)</f>
        <v/>
      </c>
      <c r="I46" s="493"/>
      <c r="J46" s="117" t="str">
        <f>IF('Gint Worksheet'!J29="","",'Gint Worksheet'!J29)</f>
        <v/>
      </c>
      <c r="K46" s="493"/>
      <c r="L46" s="117" t="str">
        <f>IF('Gint Worksheet'!I29="","",'Gint Worksheet'!I29)</f>
        <v/>
      </c>
      <c r="M46" s="491"/>
      <c r="N46" s="117" t="str">
        <f>IF('Gint Worksheet'!K29="","",'Gint Worksheet'!K29)</f>
        <v/>
      </c>
      <c r="O46" s="491"/>
      <c r="P46" s="491"/>
      <c r="Q46" s="491"/>
      <c r="R46" s="490"/>
      <c r="S46" s="494"/>
    </row>
    <row r="47" spans="1:19" ht="18.95" customHeight="1" x14ac:dyDescent="0.2">
      <c r="A47" s="590" t="str">
        <f>IF('Gint Worksheet'!A30="","",'Gint Worksheet'!A30)</f>
        <v/>
      </c>
      <c r="B47" s="117" t="str">
        <f>IF('Gint Worksheet'!B30="","",'Gint Worksheet'!B30)</f>
        <v/>
      </c>
      <c r="C47" s="591" t="str">
        <f>IF('Gint Worksheet'!C30="","",'Gint Worksheet'!C30)</f>
        <v/>
      </c>
      <c r="D47" s="117" t="str">
        <f>IF('Gint Worksheet'!D30="","",'Gint Worksheet'!D30)</f>
        <v/>
      </c>
      <c r="E47" s="493"/>
      <c r="F47" s="117" t="str">
        <f>IF('Gint Worksheet'!E30="","",'Gint Worksheet'!E30)</f>
        <v/>
      </c>
      <c r="G47" s="493"/>
      <c r="H47" s="117" t="str">
        <f>IF('Gint Worksheet'!H30="","",'Gint Worksheet'!H30)</f>
        <v/>
      </c>
      <c r="I47" s="493"/>
      <c r="J47" s="117" t="str">
        <f>IF('Gint Worksheet'!J30="","",'Gint Worksheet'!J30)</f>
        <v/>
      </c>
      <c r="K47" s="493"/>
      <c r="L47" s="117" t="str">
        <f>IF('Gint Worksheet'!I30="","",'Gint Worksheet'!I30)</f>
        <v/>
      </c>
      <c r="M47" s="491"/>
      <c r="N47" s="117" t="str">
        <f>IF('Gint Worksheet'!K30="","",'Gint Worksheet'!K30)</f>
        <v/>
      </c>
      <c r="O47" s="491"/>
      <c r="P47" s="491"/>
      <c r="Q47" s="491"/>
      <c r="R47" s="490"/>
      <c r="S47" s="494"/>
    </row>
    <row r="48" spans="1:19" ht="18.95" customHeight="1" x14ac:dyDescent="0.2">
      <c r="A48" s="590" t="str">
        <f>IF('Gint Worksheet'!A31="","",'Gint Worksheet'!A31)</f>
        <v/>
      </c>
      <c r="B48" s="117" t="str">
        <f>IF('Gint Worksheet'!B31="","",'Gint Worksheet'!B31)</f>
        <v/>
      </c>
      <c r="C48" s="591" t="str">
        <f>IF('Gint Worksheet'!C31="","",'Gint Worksheet'!C31)</f>
        <v/>
      </c>
      <c r="D48" s="117" t="str">
        <f>IF('Gint Worksheet'!D31="","",'Gint Worksheet'!D31)</f>
        <v/>
      </c>
      <c r="E48" s="493"/>
      <c r="F48" s="117" t="str">
        <f>IF('Gint Worksheet'!E31="","",'Gint Worksheet'!E31)</f>
        <v/>
      </c>
      <c r="G48" s="493"/>
      <c r="H48" s="117" t="str">
        <f>IF('Gint Worksheet'!H31="","",'Gint Worksheet'!H31)</f>
        <v/>
      </c>
      <c r="I48" s="493"/>
      <c r="J48" s="117" t="str">
        <f>IF('Gint Worksheet'!J31="","",'Gint Worksheet'!J31)</f>
        <v/>
      </c>
      <c r="K48" s="493"/>
      <c r="L48" s="117" t="str">
        <f>IF('Gint Worksheet'!I31="","",'Gint Worksheet'!I31)</f>
        <v/>
      </c>
      <c r="M48" s="491"/>
      <c r="N48" s="117" t="str">
        <f>IF('Gint Worksheet'!K31="","",'Gint Worksheet'!K31)</f>
        <v/>
      </c>
      <c r="O48" s="491"/>
      <c r="P48" s="491"/>
      <c r="Q48" s="491"/>
      <c r="R48" s="490"/>
      <c r="S48" s="494"/>
    </row>
    <row r="49" spans="1:19" ht="18.95" customHeight="1" x14ac:dyDescent="0.2">
      <c r="A49" s="590" t="str">
        <f>IF('Gint Worksheet'!A32="","",'Gint Worksheet'!A32)</f>
        <v/>
      </c>
      <c r="B49" s="117" t="str">
        <f>IF('Gint Worksheet'!B32="","",'Gint Worksheet'!B32)</f>
        <v/>
      </c>
      <c r="C49" s="591" t="str">
        <f>IF('Gint Worksheet'!C32="","",'Gint Worksheet'!C32)</f>
        <v/>
      </c>
      <c r="D49" s="117" t="str">
        <f>IF('Gint Worksheet'!D32="","",'Gint Worksheet'!D32)</f>
        <v/>
      </c>
      <c r="E49" s="493"/>
      <c r="F49" s="117" t="str">
        <f>IF('Gint Worksheet'!E32="","",'Gint Worksheet'!E32)</f>
        <v/>
      </c>
      <c r="G49" s="493"/>
      <c r="H49" s="117" t="str">
        <f>IF('Gint Worksheet'!H32="","",'Gint Worksheet'!H32)</f>
        <v/>
      </c>
      <c r="I49" s="493"/>
      <c r="J49" s="117" t="str">
        <f>IF('Gint Worksheet'!J32="","",'Gint Worksheet'!J32)</f>
        <v/>
      </c>
      <c r="K49" s="493"/>
      <c r="L49" s="117" t="str">
        <f>IF('Gint Worksheet'!I32="","",'Gint Worksheet'!I32)</f>
        <v/>
      </c>
      <c r="M49" s="491"/>
      <c r="N49" s="117" t="str">
        <f>IF('Gint Worksheet'!K32="","",'Gint Worksheet'!K32)</f>
        <v/>
      </c>
      <c r="O49" s="491"/>
      <c r="P49" s="491"/>
      <c r="Q49" s="491"/>
      <c r="R49" s="490"/>
      <c r="S49" s="494"/>
    </row>
    <row r="50" spans="1:19" ht="18.95" customHeight="1" x14ac:dyDescent="0.2">
      <c r="A50" s="590" t="str">
        <f>IF('Gint Worksheet'!A33="","",'Gint Worksheet'!A33)</f>
        <v/>
      </c>
      <c r="B50" s="117" t="str">
        <f>IF('Gint Worksheet'!B33="","",'Gint Worksheet'!B33)</f>
        <v/>
      </c>
      <c r="C50" s="591" t="str">
        <f>IF('Gint Worksheet'!C33="","",'Gint Worksheet'!C33)</f>
        <v/>
      </c>
      <c r="D50" s="117" t="str">
        <f>IF('Gint Worksheet'!D33="","",'Gint Worksheet'!D33)</f>
        <v/>
      </c>
      <c r="E50" s="493"/>
      <c r="F50" s="117" t="str">
        <f>IF('Gint Worksheet'!E33="","",'Gint Worksheet'!E33)</f>
        <v/>
      </c>
      <c r="G50" s="493"/>
      <c r="H50" s="117" t="str">
        <f>IF('Gint Worksheet'!H33="","",'Gint Worksheet'!H33)</f>
        <v/>
      </c>
      <c r="I50" s="493"/>
      <c r="J50" s="117" t="str">
        <f>IF('Gint Worksheet'!J33="","",'Gint Worksheet'!J33)</f>
        <v/>
      </c>
      <c r="K50" s="493"/>
      <c r="L50" s="117" t="str">
        <f>IF('Gint Worksheet'!I33="","",'Gint Worksheet'!I33)</f>
        <v/>
      </c>
      <c r="M50" s="491"/>
      <c r="N50" s="117" t="str">
        <f>IF('Gint Worksheet'!K33="","",'Gint Worksheet'!K33)</f>
        <v/>
      </c>
      <c r="O50" s="491"/>
      <c r="P50" s="491"/>
      <c r="Q50" s="491"/>
      <c r="R50" s="490"/>
      <c r="S50" s="494"/>
    </row>
    <row r="51" spans="1:19" ht="18.95" customHeight="1" x14ac:dyDescent="0.2">
      <c r="A51" s="590" t="str">
        <f>IF('Gint Worksheet'!A34="","",'Gint Worksheet'!A34)</f>
        <v/>
      </c>
      <c r="B51" s="117" t="str">
        <f>IF('Gint Worksheet'!B34="","",'Gint Worksheet'!B34)</f>
        <v/>
      </c>
      <c r="C51" s="591" t="str">
        <f>IF('Gint Worksheet'!C34="","",'Gint Worksheet'!C34)</f>
        <v/>
      </c>
      <c r="D51" s="117" t="str">
        <f>IF('Gint Worksheet'!D34="","",'Gint Worksheet'!D34)</f>
        <v/>
      </c>
      <c r="E51" s="493"/>
      <c r="F51" s="117" t="str">
        <f>IF('Gint Worksheet'!E34="","",'Gint Worksheet'!E34)</f>
        <v/>
      </c>
      <c r="G51" s="493"/>
      <c r="H51" s="117" t="str">
        <f>IF('Gint Worksheet'!H34="","",'Gint Worksheet'!H34)</f>
        <v/>
      </c>
      <c r="I51" s="493"/>
      <c r="J51" s="117" t="str">
        <f>IF('Gint Worksheet'!J34="","",'Gint Worksheet'!J34)</f>
        <v/>
      </c>
      <c r="K51" s="493"/>
      <c r="L51" s="117" t="str">
        <f>IF('Gint Worksheet'!I34="","",'Gint Worksheet'!I34)</f>
        <v/>
      </c>
      <c r="M51" s="491"/>
      <c r="N51" s="117" t="str">
        <f>IF('Gint Worksheet'!K34="","",'Gint Worksheet'!K34)</f>
        <v/>
      </c>
      <c r="O51" s="491"/>
      <c r="P51" s="491"/>
      <c r="Q51" s="491"/>
      <c r="R51" s="490"/>
      <c r="S51" s="494"/>
    </row>
    <row r="52" spans="1:19" ht="18.95" customHeight="1" x14ac:dyDescent="0.2">
      <c r="A52" s="590" t="str">
        <f>IF('Gint Worksheet'!A35="","",'Gint Worksheet'!A35)</f>
        <v/>
      </c>
      <c r="B52" s="117" t="str">
        <f>IF('Gint Worksheet'!B35="","",'Gint Worksheet'!B35)</f>
        <v/>
      </c>
      <c r="C52" s="591" t="str">
        <f>IF('Gint Worksheet'!C35="","",'Gint Worksheet'!C35)</f>
        <v/>
      </c>
      <c r="D52" s="117" t="str">
        <f>IF('Gint Worksheet'!D35="","",'Gint Worksheet'!D35)</f>
        <v/>
      </c>
      <c r="E52" s="493"/>
      <c r="F52" s="117" t="str">
        <f>IF('Gint Worksheet'!E35="","",'Gint Worksheet'!E35)</f>
        <v/>
      </c>
      <c r="G52" s="493"/>
      <c r="H52" s="117" t="str">
        <f>IF('Gint Worksheet'!H35="","",'Gint Worksheet'!H35)</f>
        <v/>
      </c>
      <c r="I52" s="493"/>
      <c r="J52" s="117" t="str">
        <f>IF('Gint Worksheet'!J35="","",'Gint Worksheet'!J35)</f>
        <v/>
      </c>
      <c r="K52" s="493"/>
      <c r="L52" s="117" t="str">
        <f>IF('Gint Worksheet'!I35="","",'Gint Worksheet'!I35)</f>
        <v/>
      </c>
      <c r="M52" s="491"/>
      <c r="N52" s="117" t="str">
        <f>IF('Gint Worksheet'!K35="","",'Gint Worksheet'!K35)</f>
        <v/>
      </c>
      <c r="O52" s="491"/>
      <c r="P52" s="491"/>
      <c r="Q52" s="491"/>
      <c r="R52" s="490"/>
      <c r="S52" s="494"/>
    </row>
    <row r="53" spans="1:19" ht="18.95" customHeight="1" x14ac:dyDescent="0.2">
      <c r="A53" s="590" t="str">
        <f>IF('Gint Worksheet'!A36="","",'Gint Worksheet'!A36)</f>
        <v/>
      </c>
      <c r="B53" s="117" t="str">
        <f>IF('Gint Worksheet'!B36="","",'Gint Worksheet'!B36)</f>
        <v/>
      </c>
      <c r="C53" s="591" t="str">
        <f>IF('Gint Worksheet'!C36="","",'Gint Worksheet'!C36)</f>
        <v/>
      </c>
      <c r="D53" s="117" t="str">
        <f>IF('Gint Worksheet'!D36="","",'Gint Worksheet'!D36)</f>
        <v/>
      </c>
      <c r="E53" s="493"/>
      <c r="F53" s="117" t="str">
        <f>IF('Gint Worksheet'!E36="","",'Gint Worksheet'!E36)</f>
        <v/>
      </c>
      <c r="G53" s="493"/>
      <c r="H53" s="117" t="str">
        <f>IF('Gint Worksheet'!H36="","",'Gint Worksheet'!H36)</f>
        <v/>
      </c>
      <c r="I53" s="493"/>
      <c r="J53" s="117" t="str">
        <f>IF('Gint Worksheet'!J36="","",'Gint Worksheet'!J36)</f>
        <v/>
      </c>
      <c r="K53" s="493"/>
      <c r="L53" s="117" t="str">
        <f>IF('Gint Worksheet'!I36="","",'Gint Worksheet'!I36)</f>
        <v/>
      </c>
      <c r="M53" s="491"/>
      <c r="N53" s="117" t="str">
        <f>IF('Gint Worksheet'!K36="","",'Gint Worksheet'!K36)</f>
        <v/>
      </c>
      <c r="O53" s="491"/>
      <c r="P53" s="491"/>
      <c r="Q53" s="491"/>
      <c r="R53" s="490"/>
      <c r="S53" s="494"/>
    </row>
    <row r="54" spans="1:19" ht="18.95" customHeight="1" x14ac:dyDescent="0.2">
      <c r="A54" s="590" t="str">
        <f>IF('Gint Worksheet'!A37="","",'Gint Worksheet'!A37)</f>
        <v/>
      </c>
      <c r="B54" s="117" t="str">
        <f>IF('Gint Worksheet'!B37="","",'Gint Worksheet'!B37)</f>
        <v/>
      </c>
      <c r="C54" s="591" t="str">
        <f>IF('Gint Worksheet'!C37="","",'Gint Worksheet'!C37)</f>
        <v/>
      </c>
      <c r="D54" s="117" t="str">
        <f>IF('Gint Worksheet'!D37="","",'Gint Worksheet'!D37)</f>
        <v/>
      </c>
      <c r="E54" s="493"/>
      <c r="F54" s="117" t="str">
        <f>IF('Gint Worksheet'!E37="","",'Gint Worksheet'!E37)</f>
        <v/>
      </c>
      <c r="G54" s="493"/>
      <c r="H54" s="117" t="str">
        <f>IF('Gint Worksheet'!H37="","",'Gint Worksheet'!H37)</f>
        <v/>
      </c>
      <c r="I54" s="493"/>
      <c r="J54" s="117" t="str">
        <f>IF('Gint Worksheet'!J37="","",'Gint Worksheet'!J37)</f>
        <v/>
      </c>
      <c r="K54" s="493"/>
      <c r="L54" s="117" t="str">
        <f>IF('Gint Worksheet'!I37="","",'Gint Worksheet'!I37)</f>
        <v/>
      </c>
      <c r="M54" s="491"/>
      <c r="N54" s="117" t="str">
        <f>IF('Gint Worksheet'!K37="","",'Gint Worksheet'!K37)</f>
        <v/>
      </c>
      <c r="O54" s="491"/>
      <c r="P54" s="491"/>
      <c r="Q54" s="491"/>
      <c r="R54" s="490"/>
      <c r="S54" s="494"/>
    </row>
    <row r="55" spans="1:19" ht="18.95" customHeight="1" thickBot="1" x14ac:dyDescent="0.25">
      <c r="A55" s="590" t="str">
        <f>IF('Gint Worksheet'!A38="","",'Gint Worksheet'!A38)</f>
        <v/>
      </c>
      <c r="B55" s="117" t="str">
        <f>IF('Gint Worksheet'!B38="","",'Gint Worksheet'!B38)</f>
        <v/>
      </c>
      <c r="C55" s="591" t="str">
        <f>IF('Gint Worksheet'!C38="","",'Gint Worksheet'!C38)</f>
        <v/>
      </c>
      <c r="D55" s="117" t="str">
        <f>IF('Gint Worksheet'!D38="","",'Gint Worksheet'!D38)</f>
        <v/>
      </c>
      <c r="E55" s="493"/>
      <c r="F55" s="117" t="str">
        <f>IF('Gint Worksheet'!E38="","",'Gint Worksheet'!E38)</f>
        <v/>
      </c>
      <c r="G55" s="493"/>
      <c r="H55" s="117" t="str">
        <f>IF('Gint Worksheet'!H38="","",'Gint Worksheet'!H38)</f>
        <v/>
      </c>
      <c r="I55" s="493"/>
      <c r="J55" s="117" t="str">
        <f>IF('Gint Worksheet'!J38="","",'Gint Worksheet'!J38)</f>
        <v/>
      </c>
      <c r="K55" s="493"/>
      <c r="L55" s="117" t="str">
        <f>IF('Gint Worksheet'!I38="","",'Gint Worksheet'!I38)</f>
        <v/>
      </c>
      <c r="M55" s="491"/>
      <c r="N55" s="117" t="str">
        <f>IF('Gint Worksheet'!K38="","",'Gint Worksheet'!K38)</f>
        <v/>
      </c>
      <c r="O55" s="491"/>
      <c r="P55" s="491"/>
      <c r="Q55" s="491"/>
      <c r="R55" s="490"/>
      <c r="S55" s="494"/>
    </row>
    <row r="56" spans="1:19" ht="18.95" customHeight="1" x14ac:dyDescent="0.2">
      <c r="A56" s="104"/>
      <c r="B56" s="728" t="s">
        <v>231</v>
      </c>
      <c r="C56" s="729"/>
      <c r="D56" s="107">
        <f t="shared" ref="D56:S56" si="2">SUM(D41:D55)</f>
        <v>0</v>
      </c>
      <c r="E56" s="107">
        <f t="shared" si="2"/>
        <v>0</v>
      </c>
      <c r="F56" s="107">
        <f t="shared" si="2"/>
        <v>0</v>
      </c>
      <c r="G56" s="107">
        <f t="shared" si="2"/>
        <v>0</v>
      </c>
      <c r="H56" s="107">
        <f t="shared" si="2"/>
        <v>0</v>
      </c>
      <c r="I56" s="107">
        <f t="shared" si="2"/>
        <v>0</v>
      </c>
      <c r="J56" s="107">
        <f t="shared" si="2"/>
        <v>0</v>
      </c>
      <c r="K56" s="107">
        <f t="shared" si="2"/>
        <v>0</v>
      </c>
      <c r="L56" s="107">
        <f t="shared" si="2"/>
        <v>0</v>
      </c>
      <c r="M56" s="107">
        <f t="shared" si="2"/>
        <v>0</v>
      </c>
      <c r="N56" s="107">
        <f t="shared" si="2"/>
        <v>0</v>
      </c>
      <c r="O56" s="107">
        <f t="shared" si="2"/>
        <v>0</v>
      </c>
      <c r="P56" s="107">
        <f t="shared" si="2"/>
        <v>0</v>
      </c>
      <c r="Q56" s="107">
        <f t="shared" si="2"/>
        <v>0</v>
      </c>
      <c r="R56" s="107">
        <f t="shared" si="2"/>
        <v>0</v>
      </c>
      <c r="S56" s="407">
        <f t="shared" si="2"/>
        <v>0</v>
      </c>
    </row>
    <row r="57" spans="1:19" ht="18.95" customHeight="1" x14ac:dyDescent="0.2">
      <c r="A57" s="100"/>
      <c r="B57" s="730" t="s">
        <v>232</v>
      </c>
      <c r="C57" s="731"/>
      <c r="D57" s="344">
        <f>D$144</f>
        <v>0</v>
      </c>
      <c r="E57" s="344">
        <f>E$144</f>
        <v>0</v>
      </c>
      <c r="F57" s="99">
        <f t="shared" ref="F57:S57" si="3">F$144</f>
        <v>0</v>
      </c>
      <c r="G57" s="99">
        <f t="shared" si="3"/>
        <v>0</v>
      </c>
      <c r="H57" s="99">
        <f t="shared" si="3"/>
        <v>0</v>
      </c>
      <c r="I57" s="345">
        <f t="shared" si="3"/>
        <v>0</v>
      </c>
      <c r="J57" s="99">
        <f t="shared" si="3"/>
        <v>0</v>
      </c>
      <c r="K57" s="345">
        <f t="shared" si="3"/>
        <v>0</v>
      </c>
      <c r="L57" s="99">
        <f t="shared" si="3"/>
        <v>0</v>
      </c>
      <c r="M57" s="99">
        <f t="shared" si="3"/>
        <v>0</v>
      </c>
      <c r="N57" s="99">
        <f t="shared" si="3"/>
        <v>0</v>
      </c>
      <c r="O57" s="99">
        <f t="shared" si="3"/>
        <v>0</v>
      </c>
      <c r="P57" s="99">
        <f t="shared" si="3"/>
        <v>0</v>
      </c>
      <c r="Q57" s="345">
        <f t="shared" si="3"/>
        <v>0</v>
      </c>
      <c r="R57" s="99">
        <f t="shared" si="3"/>
        <v>0</v>
      </c>
      <c r="S57" s="596">
        <f t="shared" si="3"/>
        <v>0</v>
      </c>
    </row>
    <row r="58" spans="1:19" ht="18.95" customHeight="1" thickBot="1" x14ac:dyDescent="0.25">
      <c r="A58" s="101"/>
      <c r="B58" s="723" t="s">
        <v>233</v>
      </c>
      <c r="C58" s="724"/>
      <c r="D58" s="102"/>
      <c r="E58" s="102"/>
      <c r="F58" s="97"/>
      <c r="G58" s="97"/>
      <c r="H58" s="97"/>
      <c r="I58" s="98"/>
      <c r="J58" s="97"/>
      <c r="K58" s="98"/>
      <c r="L58" s="97"/>
      <c r="M58" s="97"/>
      <c r="N58" s="97"/>
      <c r="O58" s="97"/>
      <c r="P58" s="97"/>
      <c r="Q58" s="98"/>
      <c r="R58" s="97"/>
      <c r="S58" s="594"/>
    </row>
    <row r="59" spans="1:19" ht="12.75" customHeight="1" x14ac:dyDescent="0.2">
      <c r="A59" s="717" t="s">
        <v>352</v>
      </c>
      <c r="B59" s="717"/>
      <c r="C59" s="717"/>
      <c r="D59" s="717"/>
      <c r="E59" s="717"/>
      <c r="F59" s="717"/>
      <c r="G59" s="717"/>
      <c r="H59" s="717"/>
      <c r="I59" s="717"/>
      <c r="J59" s="717"/>
      <c r="K59" s="717"/>
      <c r="L59" s="717"/>
      <c r="M59" s="717"/>
      <c r="N59" s="717"/>
      <c r="O59" s="717"/>
      <c r="P59" s="717"/>
      <c r="Q59" s="717"/>
      <c r="R59" s="718" t="s">
        <v>203</v>
      </c>
      <c r="S59" s="718"/>
    </row>
    <row r="60" spans="1:19" ht="12" customHeight="1" x14ac:dyDescent="0.2">
      <c r="A60" s="719" t="s">
        <v>351</v>
      </c>
      <c r="B60" s="719"/>
      <c r="C60" s="719"/>
      <c r="D60" s="719"/>
      <c r="E60" s="719"/>
      <c r="F60" s="719"/>
      <c r="G60" s="719"/>
      <c r="H60" s="719"/>
      <c r="I60" s="719"/>
      <c r="J60" s="719"/>
      <c r="K60" s="719"/>
      <c r="L60" s="719"/>
      <c r="M60" s="719"/>
      <c r="N60" s="719"/>
      <c r="O60" s="719"/>
      <c r="P60" s="719"/>
      <c r="Q60" s="719"/>
      <c r="R60" s="720" t="s">
        <v>204</v>
      </c>
      <c r="S60" s="720"/>
    </row>
    <row r="61" spans="1:19" ht="12.75" customHeight="1" x14ac:dyDescent="0.2">
      <c r="A61" s="722" t="s">
        <v>350</v>
      </c>
      <c r="B61" s="722"/>
      <c r="C61" s="722"/>
      <c r="D61" s="722"/>
      <c r="E61" s="722"/>
      <c r="F61" s="722"/>
      <c r="G61" s="722"/>
      <c r="H61" s="722"/>
      <c r="I61" s="722"/>
      <c r="J61" s="722"/>
      <c r="K61" s="722"/>
      <c r="L61" s="722"/>
      <c r="M61" s="722"/>
      <c r="N61" s="722"/>
      <c r="O61" s="722"/>
      <c r="P61" s="722"/>
      <c r="Q61" s="722"/>
      <c r="R61" s="722"/>
      <c r="S61" s="722"/>
    </row>
    <row r="62" spans="1:19" ht="12.75" customHeight="1" x14ac:dyDescent="0.2">
      <c r="A62" s="7"/>
      <c r="B62" s="8"/>
      <c r="C62" s="9"/>
      <c r="D62" s="8"/>
      <c r="E62" s="8"/>
      <c r="F62" s="8"/>
      <c r="G62" s="12"/>
      <c r="H62" s="9"/>
      <c r="I62" s="9"/>
      <c r="J62" s="2"/>
      <c r="K62" s="12"/>
      <c r="L62" s="8"/>
      <c r="M62" s="8"/>
      <c r="N62" s="8"/>
      <c r="O62" s="9"/>
      <c r="P62" s="9"/>
      <c r="Q62" s="8"/>
      <c r="R62" s="9"/>
      <c r="S62" s="13"/>
    </row>
    <row r="63" spans="1:19" ht="15" customHeight="1" x14ac:dyDescent="0.25">
      <c r="A63" s="721" t="s">
        <v>205</v>
      </c>
      <c r="B63" s="721"/>
      <c r="C63" s="721"/>
      <c r="D63" s="721"/>
      <c r="E63" s="721"/>
      <c r="F63" s="721"/>
      <c r="G63" s="721"/>
      <c r="H63" s="721"/>
      <c r="I63" s="721"/>
      <c r="J63" s="721"/>
      <c r="K63" s="721"/>
      <c r="L63" s="721"/>
      <c r="M63" s="721"/>
      <c r="N63" s="721"/>
      <c r="O63" s="721"/>
      <c r="P63" s="721"/>
      <c r="Q63" s="721"/>
      <c r="R63" s="721"/>
      <c r="S63" s="721"/>
    </row>
    <row r="64" spans="1:19" ht="8.25" customHeight="1" x14ac:dyDescent="0.2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11"/>
      <c r="P64" s="11"/>
      <c r="Q64" s="8"/>
      <c r="R64" s="9"/>
      <c r="S64" s="9"/>
    </row>
    <row r="65" spans="1:19" ht="14.25" customHeight="1" x14ac:dyDescent="0.2">
      <c r="A65" s="14"/>
      <c r="B65" s="15" t="s">
        <v>206</v>
      </c>
      <c r="C65" s="725">
        <f>C36</f>
        <v>0</v>
      </c>
      <c r="D65" s="725"/>
      <c r="E65" s="725"/>
      <c r="F65" s="725"/>
      <c r="G65" s="726" t="s">
        <v>704</v>
      </c>
      <c r="H65" s="727"/>
      <c r="I65" s="727"/>
      <c r="J65" s="725">
        <f>'Rate Classifications'!$J$3</f>
        <v>0</v>
      </c>
      <c r="K65" s="725"/>
      <c r="L65" s="737"/>
      <c r="M65" s="737"/>
      <c r="N65" s="737"/>
      <c r="O65" s="737"/>
      <c r="P65" s="737"/>
      <c r="Q65" s="737"/>
      <c r="R65" s="716" t="s">
        <v>639</v>
      </c>
      <c r="S65" s="716"/>
    </row>
    <row r="66" spans="1:19" ht="19.5" customHeight="1" x14ac:dyDescent="0.2">
      <c r="A66" s="7"/>
      <c r="B66" s="15" t="s">
        <v>207</v>
      </c>
      <c r="C66" s="263">
        <f>C37</f>
        <v>0</v>
      </c>
      <c r="D66" s="19" t="s">
        <v>208</v>
      </c>
      <c r="E66" s="243">
        <f>'Rate Classifications'!$C$7</f>
        <v>0</v>
      </c>
      <c r="F66" s="2" t="s">
        <v>209</v>
      </c>
      <c r="G66" s="9"/>
      <c r="H66" s="725">
        <f>'Rate Classifications'!$C$8</f>
        <v>0</v>
      </c>
      <c r="I66" s="725"/>
      <c r="J66" s="9"/>
      <c r="K66" s="19" t="s">
        <v>210</v>
      </c>
      <c r="L66" s="725">
        <f>'Rate Classifications'!$C$9</f>
        <v>0</v>
      </c>
      <c r="M66" s="725"/>
      <c r="N66" s="2" t="s">
        <v>211</v>
      </c>
      <c r="O66" s="734">
        <f>O37</f>
        <v>0</v>
      </c>
      <c r="P66" s="734"/>
      <c r="Q66" s="94" t="s">
        <v>148</v>
      </c>
      <c r="R66" s="734">
        <f>R37</f>
        <v>0</v>
      </c>
      <c r="S66" s="734"/>
    </row>
    <row r="67" spans="1:19" ht="6.75" customHeight="1" thickBot="1" x14ac:dyDescent="0.25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11"/>
      <c r="P67" s="11"/>
      <c r="Q67" s="8"/>
      <c r="R67" s="9"/>
      <c r="S67" s="9"/>
    </row>
    <row r="68" spans="1:19" ht="21" customHeight="1" x14ac:dyDescent="0.2">
      <c r="A68" s="5"/>
      <c r="B68" s="732" t="s">
        <v>213</v>
      </c>
      <c r="C68" s="3"/>
      <c r="D68" s="337">
        <v>1</v>
      </c>
      <c r="E68" s="337">
        <v>2</v>
      </c>
      <c r="F68" s="337">
        <v>3</v>
      </c>
      <c r="G68" s="337">
        <v>4</v>
      </c>
      <c r="H68" s="337">
        <v>5</v>
      </c>
      <c r="I68" s="338">
        <v>6</v>
      </c>
      <c r="J68" s="337">
        <v>7</v>
      </c>
      <c r="K68" s="338">
        <v>8</v>
      </c>
      <c r="L68" s="337">
        <v>9</v>
      </c>
      <c r="M68" s="337">
        <v>10</v>
      </c>
      <c r="N68" s="337">
        <v>11</v>
      </c>
      <c r="O68" s="337">
        <v>12</v>
      </c>
      <c r="P68" s="337">
        <v>13</v>
      </c>
      <c r="Q68" s="337">
        <v>14</v>
      </c>
      <c r="R68" s="337">
        <v>15</v>
      </c>
      <c r="S68" s="339">
        <v>16</v>
      </c>
    </row>
    <row r="69" spans="1:19" ht="90.75" customHeight="1" x14ac:dyDescent="0.2">
      <c r="A69" s="6" t="s">
        <v>212</v>
      </c>
      <c r="B69" s="733"/>
      <c r="C69" s="4" t="s">
        <v>214</v>
      </c>
      <c r="D69" s="24" t="s">
        <v>215</v>
      </c>
      <c r="E69" s="25" t="s">
        <v>216</v>
      </c>
      <c r="F69" s="24" t="s">
        <v>217</v>
      </c>
      <c r="G69" s="26" t="s">
        <v>218</v>
      </c>
      <c r="H69" s="26" t="s">
        <v>221</v>
      </c>
      <c r="I69" s="26" t="s">
        <v>222</v>
      </c>
      <c r="J69" s="26" t="s">
        <v>223</v>
      </c>
      <c r="K69" s="26" t="s">
        <v>224</v>
      </c>
      <c r="L69" s="26" t="s">
        <v>225</v>
      </c>
      <c r="M69" s="26" t="s">
        <v>226</v>
      </c>
      <c r="N69" s="26" t="s">
        <v>227</v>
      </c>
      <c r="O69" s="26" t="s">
        <v>228</v>
      </c>
      <c r="P69" s="26" t="s">
        <v>229</v>
      </c>
      <c r="Q69" s="92" t="s">
        <v>230</v>
      </c>
      <c r="R69" s="26" t="s">
        <v>235</v>
      </c>
      <c r="S69" s="106" t="s">
        <v>236</v>
      </c>
    </row>
    <row r="70" spans="1:19" ht="18.95" customHeight="1" x14ac:dyDescent="0.2">
      <c r="A70" s="590" t="str">
        <f>IF('Gint Worksheet'!A39="","",'Gint Worksheet'!A39)</f>
        <v/>
      </c>
      <c r="B70" s="117" t="str">
        <f>IF('Gint Worksheet'!B39="","",'Gint Worksheet'!B39)</f>
        <v/>
      </c>
      <c r="C70" s="591" t="str">
        <f>IF('Gint Worksheet'!C39="","",'Gint Worksheet'!C39)</f>
        <v/>
      </c>
      <c r="D70" s="117" t="str">
        <f>IF('Gint Worksheet'!D39="","",'Gint Worksheet'!D39)</f>
        <v/>
      </c>
      <c r="E70" s="493"/>
      <c r="F70" s="117" t="str">
        <f>IF('Gint Worksheet'!E39="","",'Gint Worksheet'!E39)</f>
        <v/>
      </c>
      <c r="G70" s="493"/>
      <c r="H70" s="117" t="str">
        <f>IF('Gint Worksheet'!H39="","",'Gint Worksheet'!H39)</f>
        <v/>
      </c>
      <c r="I70" s="493"/>
      <c r="J70" s="117" t="str">
        <f>IF('Gint Worksheet'!J39="","",'Gint Worksheet'!J39)</f>
        <v/>
      </c>
      <c r="K70" s="493"/>
      <c r="L70" s="117" t="str">
        <f>IF('Gint Worksheet'!I39="","",'Gint Worksheet'!I39)</f>
        <v/>
      </c>
      <c r="M70" s="491"/>
      <c r="N70" s="117" t="str">
        <f>IF('Gint Worksheet'!K39="","",'Gint Worksheet'!K39)</f>
        <v/>
      </c>
      <c r="O70" s="491"/>
      <c r="P70" s="491"/>
      <c r="Q70" s="491"/>
      <c r="R70" s="490"/>
      <c r="S70" s="494"/>
    </row>
    <row r="71" spans="1:19" ht="18.95" customHeight="1" x14ac:dyDescent="0.2">
      <c r="A71" s="590" t="str">
        <f>IF('Gint Worksheet'!A40="","",'Gint Worksheet'!A40)</f>
        <v/>
      </c>
      <c r="B71" s="117" t="str">
        <f>IF('Gint Worksheet'!B40="","",'Gint Worksheet'!B40)</f>
        <v/>
      </c>
      <c r="C71" s="591" t="str">
        <f>IF('Gint Worksheet'!C40="","",'Gint Worksheet'!C40)</f>
        <v/>
      </c>
      <c r="D71" s="117" t="str">
        <f>IF('Gint Worksheet'!D40="","",'Gint Worksheet'!D40)</f>
        <v/>
      </c>
      <c r="E71" s="493"/>
      <c r="F71" s="117" t="str">
        <f>IF('Gint Worksheet'!E40="","",'Gint Worksheet'!E40)</f>
        <v/>
      </c>
      <c r="G71" s="493"/>
      <c r="H71" s="117" t="str">
        <f>IF('Gint Worksheet'!H40="","",'Gint Worksheet'!H40)</f>
        <v/>
      </c>
      <c r="I71" s="493"/>
      <c r="J71" s="117" t="str">
        <f>IF('Gint Worksheet'!J40="","",'Gint Worksheet'!J40)</f>
        <v/>
      </c>
      <c r="K71" s="493"/>
      <c r="L71" s="117" t="str">
        <f>IF('Gint Worksheet'!I40="","",'Gint Worksheet'!I40)</f>
        <v/>
      </c>
      <c r="M71" s="491"/>
      <c r="N71" s="117" t="str">
        <f>IF('Gint Worksheet'!K40="","",'Gint Worksheet'!K40)</f>
        <v/>
      </c>
      <c r="O71" s="491"/>
      <c r="P71" s="491"/>
      <c r="Q71" s="491"/>
      <c r="R71" s="490"/>
      <c r="S71" s="494"/>
    </row>
    <row r="72" spans="1:19" ht="18.95" customHeight="1" x14ac:dyDescent="0.2">
      <c r="A72" s="590" t="str">
        <f>IF('Gint Worksheet'!A41="","",'Gint Worksheet'!A41)</f>
        <v/>
      </c>
      <c r="B72" s="117" t="str">
        <f>IF('Gint Worksheet'!B41="","",'Gint Worksheet'!B41)</f>
        <v/>
      </c>
      <c r="C72" s="591" t="str">
        <f>IF('Gint Worksheet'!C41="","",'Gint Worksheet'!C41)</f>
        <v/>
      </c>
      <c r="D72" s="117" t="str">
        <f>IF('Gint Worksheet'!D41="","",'Gint Worksheet'!D41)</f>
        <v/>
      </c>
      <c r="E72" s="493"/>
      <c r="F72" s="117" t="str">
        <f>IF('Gint Worksheet'!E41="","",'Gint Worksheet'!E41)</f>
        <v/>
      </c>
      <c r="G72" s="493"/>
      <c r="H72" s="117" t="str">
        <f>IF('Gint Worksheet'!H41="","",'Gint Worksheet'!H41)</f>
        <v/>
      </c>
      <c r="I72" s="493"/>
      <c r="J72" s="117" t="str">
        <f>IF('Gint Worksheet'!J41="","",'Gint Worksheet'!J41)</f>
        <v/>
      </c>
      <c r="K72" s="493"/>
      <c r="L72" s="117" t="str">
        <f>IF('Gint Worksheet'!I41="","",'Gint Worksheet'!I41)</f>
        <v/>
      </c>
      <c r="M72" s="491"/>
      <c r="N72" s="117" t="str">
        <f>IF('Gint Worksheet'!K41="","",'Gint Worksheet'!K41)</f>
        <v/>
      </c>
      <c r="O72" s="491"/>
      <c r="P72" s="491"/>
      <c r="Q72" s="491"/>
      <c r="R72" s="490"/>
      <c r="S72" s="494"/>
    </row>
    <row r="73" spans="1:19" ht="18.95" customHeight="1" x14ac:dyDescent="0.2">
      <c r="A73" s="590" t="str">
        <f>IF('Gint Worksheet'!A42="","",'Gint Worksheet'!A42)</f>
        <v/>
      </c>
      <c r="B73" s="117" t="str">
        <f>IF('Gint Worksheet'!B42="","",'Gint Worksheet'!B42)</f>
        <v/>
      </c>
      <c r="C73" s="591" t="str">
        <f>IF('Gint Worksheet'!C42="","",'Gint Worksheet'!C42)</f>
        <v/>
      </c>
      <c r="D73" s="117" t="str">
        <f>IF('Gint Worksheet'!D42="","",'Gint Worksheet'!D42)</f>
        <v/>
      </c>
      <c r="E73" s="493"/>
      <c r="F73" s="117" t="str">
        <f>IF('Gint Worksheet'!E42="","",'Gint Worksheet'!E42)</f>
        <v/>
      </c>
      <c r="G73" s="493"/>
      <c r="H73" s="117" t="str">
        <f>IF('Gint Worksheet'!H42="","",'Gint Worksheet'!H42)</f>
        <v/>
      </c>
      <c r="I73" s="493"/>
      <c r="J73" s="117" t="str">
        <f>IF('Gint Worksheet'!J42="","",'Gint Worksheet'!J42)</f>
        <v/>
      </c>
      <c r="K73" s="493"/>
      <c r="L73" s="117" t="str">
        <f>IF('Gint Worksheet'!I42="","",'Gint Worksheet'!I42)</f>
        <v/>
      </c>
      <c r="M73" s="491"/>
      <c r="N73" s="117" t="str">
        <f>IF('Gint Worksheet'!K42="","",'Gint Worksheet'!K42)</f>
        <v/>
      </c>
      <c r="O73" s="491"/>
      <c r="P73" s="491"/>
      <c r="Q73" s="491"/>
      <c r="R73" s="490"/>
      <c r="S73" s="494"/>
    </row>
    <row r="74" spans="1:19" ht="18.95" customHeight="1" x14ac:dyDescent="0.2">
      <c r="A74" s="590" t="str">
        <f>IF('Gint Worksheet'!A43="","",'Gint Worksheet'!A43)</f>
        <v/>
      </c>
      <c r="B74" s="117" t="str">
        <f>IF('Gint Worksheet'!B43="","",'Gint Worksheet'!B43)</f>
        <v/>
      </c>
      <c r="C74" s="591" t="str">
        <f>IF('Gint Worksheet'!C43="","",'Gint Worksheet'!C43)</f>
        <v/>
      </c>
      <c r="D74" s="117" t="str">
        <f>IF('Gint Worksheet'!D43="","",'Gint Worksheet'!D43)</f>
        <v/>
      </c>
      <c r="E74" s="493"/>
      <c r="F74" s="117" t="str">
        <f>IF('Gint Worksheet'!E43="","",'Gint Worksheet'!E43)</f>
        <v/>
      </c>
      <c r="G74" s="493"/>
      <c r="H74" s="117" t="str">
        <f>IF('Gint Worksheet'!H43="","",'Gint Worksheet'!H43)</f>
        <v/>
      </c>
      <c r="I74" s="493"/>
      <c r="J74" s="117" t="str">
        <f>IF('Gint Worksheet'!J43="","",'Gint Worksheet'!J43)</f>
        <v/>
      </c>
      <c r="K74" s="493"/>
      <c r="L74" s="117" t="str">
        <f>IF('Gint Worksheet'!I43="","",'Gint Worksheet'!I43)</f>
        <v/>
      </c>
      <c r="M74" s="491"/>
      <c r="N74" s="117" t="str">
        <f>IF('Gint Worksheet'!K43="","",'Gint Worksheet'!K43)</f>
        <v/>
      </c>
      <c r="O74" s="491"/>
      <c r="P74" s="491"/>
      <c r="Q74" s="491"/>
      <c r="R74" s="490"/>
      <c r="S74" s="494"/>
    </row>
    <row r="75" spans="1:19" ht="18.95" customHeight="1" x14ac:dyDescent="0.2">
      <c r="A75" s="590" t="str">
        <f>IF('Gint Worksheet'!A44="","",'Gint Worksheet'!A44)</f>
        <v/>
      </c>
      <c r="B75" s="117" t="str">
        <f>IF('Gint Worksheet'!B44="","",'Gint Worksheet'!B44)</f>
        <v/>
      </c>
      <c r="C75" s="591" t="str">
        <f>IF('Gint Worksheet'!C44="","",'Gint Worksheet'!C44)</f>
        <v/>
      </c>
      <c r="D75" s="117" t="str">
        <f>IF('Gint Worksheet'!D44="","",'Gint Worksheet'!D44)</f>
        <v/>
      </c>
      <c r="E75" s="493"/>
      <c r="F75" s="117" t="str">
        <f>IF('Gint Worksheet'!E44="","",'Gint Worksheet'!E44)</f>
        <v/>
      </c>
      <c r="G75" s="493"/>
      <c r="H75" s="117" t="str">
        <f>IF('Gint Worksheet'!H44="","",'Gint Worksheet'!H44)</f>
        <v/>
      </c>
      <c r="I75" s="493"/>
      <c r="J75" s="117" t="str">
        <f>IF('Gint Worksheet'!J44="","",'Gint Worksheet'!J44)</f>
        <v/>
      </c>
      <c r="K75" s="493"/>
      <c r="L75" s="117" t="str">
        <f>IF('Gint Worksheet'!I44="","",'Gint Worksheet'!I44)</f>
        <v/>
      </c>
      <c r="M75" s="491"/>
      <c r="N75" s="117" t="str">
        <f>IF('Gint Worksheet'!K44="","",'Gint Worksheet'!K44)</f>
        <v/>
      </c>
      <c r="O75" s="491"/>
      <c r="P75" s="491"/>
      <c r="Q75" s="491"/>
      <c r="R75" s="490"/>
      <c r="S75" s="494"/>
    </row>
    <row r="76" spans="1:19" ht="18.95" customHeight="1" x14ac:dyDescent="0.2">
      <c r="A76" s="590" t="str">
        <f>IF('Gint Worksheet'!A45="","",'Gint Worksheet'!A45)</f>
        <v/>
      </c>
      <c r="B76" s="117" t="str">
        <f>IF('Gint Worksheet'!B45="","",'Gint Worksheet'!B45)</f>
        <v/>
      </c>
      <c r="C76" s="591" t="str">
        <f>IF('Gint Worksheet'!C45="","",'Gint Worksheet'!C45)</f>
        <v/>
      </c>
      <c r="D76" s="117" t="str">
        <f>IF('Gint Worksheet'!D45="","",'Gint Worksheet'!D45)</f>
        <v/>
      </c>
      <c r="E76" s="493"/>
      <c r="F76" s="117" t="str">
        <f>IF('Gint Worksheet'!E45="","",'Gint Worksheet'!E45)</f>
        <v/>
      </c>
      <c r="G76" s="493"/>
      <c r="H76" s="117" t="str">
        <f>IF('Gint Worksheet'!H45="","",'Gint Worksheet'!H45)</f>
        <v/>
      </c>
      <c r="I76" s="493"/>
      <c r="J76" s="117" t="str">
        <f>IF('Gint Worksheet'!J45="","",'Gint Worksheet'!J45)</f>
        <v/>
      </c>
      <c r="K76" s="493"/>
      <c r="L76" s="117" t="str">
        <f>IF('Gint Worksheet'!I45="","",'Gint Worksheet'!I45)</f>
        <v/>
      </c>
      <c r="M76" s="491"/>
      <c r="N76" s="117" t="str">
        <f>IF('Gint Worksheet'!K45="","",'Gint Worksheet'!K45)</f>
        <v/>
      </c>
      <c r="O76" s="491"/>
      <c r="P76" s="491"/>
      <c r="Q76" s="491"/>
      <c r="R76" s="490"/>
      <c r="S76" s="494"/>
    </row>
    <row r="77" spans="1:19" ht="18.95" customHeight="1" x14ac:dyDescent="0.2">
      <c r="A77" s="590" t="str">
        <f>IF('Gint Worksheet'!A46="","",'Gint Worksheet'!A46)</f>
        <v/>
      </c>
      <c r="B77" s="117" t="str">
        <f>IF('Gint Worksheet'!B46="","",'Gint Worksheet'!B46)</f>
        <v/>
      </c>
      <c r="C77" s="591" t="str">
        <f>IF('Gint Worksheet'!C46="","",'Gint Worksheet'!C46)</f>
        <v/>
      </c>
      <c r="D77" s="117" t="str">
        <f>IF('Gint Worksheet'!D46="","",'Gint Worksheet'!D46)</f>
        <v/>
      </c>
      <c r="E77" s="493"/>
      <c r="F77" s="117" t="str">
        <f>IF('Gint Worksheet'!E46="","",'Gint Worksheet'!E46)</f>
        <v/>
      </c>
      <c r="G77" s="493"/>
      <c r="H77" s="117" t="str">
        <f>IF('Gint Worksheet'!H46="","",'Gint Worksheet'!H46)</f>
        <v/>
      </c>
      <c r="I77" s="493"/>
      <c r="J77" s="117" t="str">
        <f>IF('Gint Worksheet'!J46="","",'Gint Worksheet'!J46)</f>
        <v/>
      </c>
      <c r="K77" s="493"/>
      <c r="L77" s="117" t="str">
        <f>IF('Gint Worksheet'!I46="","",'Gint Worksheet'!I46)</f>
        <v/>
      </c>
      <c r="M77" s="491"/>
      <c r="N77" s="117" t="str">
        <f>IF('Gint Worksheet'!K46="","",'Gint Worksheet'!K46)</f>
        <v/>
      </c>
      <c r="O77" s="491"/>
      <c r="P77" s="491"/>
      <c r="Q77" s="491"/>
      <c r="R77" s="490"/>
      <c r="S77" s="494"/>
    </row>
    <row r="78" spans="1:19" ht="18.95" customHeight="1" x14ac:dyDescent="0.2">
      <c r="A78" s="590" t="str">
        <f>IF('Gint Worksheet'!A47="","",'Gint Worksheet'!A47)</f>
        <v/>
      </c>
      <c r="B78" s="117" t="str">
        <f>IF('Gint Worksheet'!B47="","",'Gint Worksheet'!B47)</f>
        <v/>
      </c>
      <c r="C78" s="591" t="str">
        <f>IF('Gint Worksheet'!C47="","",'Gint Worksheet'!C47)</f>
        <v/>
      </c>
      <c r="D78" s="117" t="str">
        <f>IF('Gint Worksheet'!D47="","",'Gint Worksheet'!D47)</f>
        <v/>
      </c>
      <c r="E78" s="493"/>
      <c r="F78" s="117" t="str">
        <f>IF('Gint Worksheet'!E47="","",'Gint Worksheet'!E47)</f>
        <v/>
      </c>
      <c r="G78" s="493"/>
      <c r="H78" s="117" t="str">
        <f>IF('Gint Worksheet'!H47="","",'Gint Worksheet'!H47)</f>
        <v/>
      </c>
      <c r="I78" s="493"/>
      <c r="J78" s="117" t="str">
        <f>IF('Gint Worksheet'!J47="","",'Gint Worksheet'!J47)</f>
        <v/>
      </c>
      <c r="K78" s="493"/>
      <c r="L78" s="117" t="str">
        <f>IF('Gint Worksheet'!I47="","",'Gint Worksheet'!I47)</f>
        <v/>
      </c>
      <c r="M78" s="491"/>
      <c r="N78" s="117" t="str">
        <f>IF('Gint Worksheet'!K47="","",'Gint Worksheet'!K47)</f>
        <v/>
      </c>
      <c r="O78" s="491"/>
      <c r="P78" s="491"/>
      <c r="Q78" s="491"/>
      <c r="R78" s="490"/>
      <c r="S78" s="494"/>
    </row>
    <row r="79" spans="1:19" ht="18.95" customHeight="1" x14ac:dyDescent="0.2">
      <c r="A79" s="590" t="str">
        <f>IF('Gint Worksheet'!A48="","",'Gint Worksheet'!A48)</f>
        <v/>
      </c>
      <c r="B79" s="117" t="str">
        <f>IF('Gint Worksheet'!B48="","",'Gint Worksheet'!B48)</f>
        <v/>
      </c>
      <c r="C79" s="591" t="str">
        <f>IF('Gint Worksheet'!C48="","",'Gint Worksheet'!C48)</f>
        <v/>
      </c>
      <c r="D79" s="117" t="str">
        <f>IF('Gint Worksheet'!D48="","",'Gint Worksheet'!D48)</f>
        <v/>
      </c>
      <c r="E79" s="493"/>
      <c r="F79" s="117" t="str">
        <f>IF('Gint Worksheet'!E48="","",'Gint Worksheet'!E48)</f>
        <v/>
      </c>
      <c r="G79" s="493"/>
      <c r="H79" s="117" t="str">
        <f>IF('Gint Worksheet'!H48="","",'Gint Worksheet'!H48)</f>
        <v/>
      </c>
      <c r="I79" s="493"/>
      <c r="J79" s="117" t="str">
        <f>IF('Gint Worksheet'!J48="","",'Gint Worksheet'!J48)</f>
        <v/>
      </c>
      <c r="K79" s="493"/>
      <c r="L79" s="117" t="str">
        <f>IF('Gint Worksheet'!I48="","",'Gint Worksheet'!I48)</f>
        <v/>
      </c>
      <c r="M79" s="491"/>
      <c r="N79" s="117" t="str">
        <f>IF('Gint Worksheet'!K48="","",'Gint Worksheet'!K48)</f>
        <v/>
      </c>
      <c r="O79" s="491"/>
      <c r="P79" s="491"/>
      <c r="Q79" s="491"/>
      <c r="R79" s="490"/>
      <c r="S79" s="494"/>
    </row>
    <row r="80" spans="1:19" ht="18.95" customHeight="1" x14ac:dyDescent="0.2">
      <c r="A80" s="590" t="str">
        <f>IF('Gint Worksheet'!A49="","",'Gint Worksheet'!A49)</f>
        <v/>
      </c>
      <c r="B80" s="117" t="str">
        <f>IF('Gint Worksheet'!B49="","",'Gint Worksheet'!B49)</f>
        <v/>
      </c>
      <c r="C80" s="591" t="str">
        <f>IF('Gint Worksheet'!C49="","",'Gint Worksheet'!C49)</f>
        <v/>
      </c>
      <c r="D80" s="117" t="str">
        <f>IF('Gint Worksheet'!D49="","",'Gint Worksheet'!D49)</f>
        <v/>
      </c>
      <c r="E80" s="493"/>
      <c r="F80" s="117" t="str">
        <f>IF('Gint Worksheet'!E49="","",'Gint Worksheet'!E49)</f>
        <v/>
      </c>
      <c r="G80" s="493"/>
      <c r="H80" s="117" t="str">
        <f>IF('Gint Worksheet'!H49="","",'Gint Worksheet'!H49)</f>
        <v/>
      </c>
      <c r="I80" s="493"/>
      <c r="J80" s="117" t="str">
        <f>IF('Gint Worksheet'!J49="","",'Gint Worksheet'!J49)</f>
        <v/>
      </c>
      <c r="K80" s="493"/>
      <c r="L80" s="117" t="str">
        <f>IF('Gint Worksheet'!I49="","",'Gint Worksheet'!I49)</f>
        <v/>
      </c>
      <c r="M80" s="491"/>
      <c r="N80" s="117" t="str">
        <f>IF('Gint Worksheet'!K49="","",'Gint Worksheet'!K49)</f>
        <v/>
      </c>
      <c r="O80" s="491"/>
      <c r="P80" s="491"/>
      <c r="Q80" s="491"/>
      <c r="R80" s="490"/>
      <c r="S80" s="494"/>
    </row>
    <row r="81" spans="1:19" ht="18.95" customHeight="1" x14ac:dyDescent="0.2">
      <c r="A81" s="590" t="str">
        <f>IF('Gint Worksheet'!A50="","",'Gint Worksheet'!A50)</f>
        <v/>
      </c>
      <c r="B81" s="117" t="str">
        <f>IF('Gint Worksheet'!B50="","",'Gint Worksheet'!B50)</f>
        <v/>
      </c>
      <c r="C81" s="591" t="str">
        <f>IF('Gint Worksheet'!C50="","",'Gint Worksheet'!C50)</f>
        <v/>
      </c>
      <c r="D81" s="117" t="str">
        <f>IF('Gint Worksheet'!D50="","",'Gint Worksheet'!D50)</f>
        <v/>
      </c>
      <c r="E81" s="493"/>
      <c r="F81" s="117" t="str">
        <f>IF('Gint Worksheet'!E50="","",'Gint Worksheet'!E50)</f>
        <v/>
      </c>
      <c r="G81" s="493"/>
      <c r="H81" s="117" t="str">
        <f>IF('Gint Worksheet'!H50="","",'Gint Worksheet'!H50)</f>
        <v/>
      </c>
      <c r="I81" s="493"/>
      <c r="J81" s="117" t="str">
        <f>IF('Gint Worksheet'!J50="","",'Gint Worksheet'!J50)</f>
        <v/>
      </c>
      <c r="K81" s="493"/>
      <c r="L81" s="117" t="str">
        <f>IF('Gint Worksheet'!I50="","",'Gint Worksheet'!I50)</f>
        <v/>
      </c>
      <c r="M81" s="491"/>
      <c r="N81" s="117" t="str">
        <f>IF('Gint Worksheet'!K50="","",'Gint Worksheet'!K50)</f>
        <v/>
      </c>
      <c r="O81" s="491"/>
      <c r="P81" s="491"/>
      <c r="Q81" s="491"/>
      <c r="R81" s="490"/>
      <c r="S81" s="494"/>
    </row>
    <row r="82" spans="1:19" ht="18.95" customHeight="1" x14ac:dyDescent="0.2">
      <c r="A82" s="590" t="str">
        <f>IF('Gint Worksheet'!A51="","",'Gint Worksheet'!A51)</f>
        <v/>
      </c>
      <c r="B82" s="117" t="str">
        <f>IF('Gint Worksheet'!B51="","",'Gint Worksheet'!B51)</f>
        <v/>
      </c>
      <c r="C82" s="591" t="str">
        <f>IF('Gint Worksheet'!C51="","",'Gint Worksheet'!C51)</f>
        <v/>
      </c>
      <c r="D82" s="117" t="str">
        <f>IF('Gint Worksheet'!D51="","",'Gint Worksheet'!D51)</f>
        <v/>
      </c>
      <c r="E82" s="493"/>
      <c r="F82" s="117" t="str">
        <f>IF('Gint Worksheet'!E51="","",'Gint Worksheet'!E51)</f>
        <v/>
      </c>
      <c r="G82" s="493"/>
      <c r="H82" s="117" t="str">
        <f>IF('Gint Worksheet'!H51="","",'Gint Worksheet'!H51)</f>
        <v/>
      </c>
      <c r="I82" s="493"/>
      <c r="J82" s="117" t="str">
        <f>IF('Gint Worksheet'!J51="","",'Gint Worksheet'!J51)</f>
        <v/>
      </c>
      <c r="K82" s="493"/>
      <c r="L82" s="117" t="str">
        <f>IF('Gint Worksheet'!I51="","",'Gint Worksheet'!I51)</f>
        <v/>
      </c>
      <c r="M82" s="491"/>
      <c r="N82" s="117" t="str">
        <f>IF('Gint Worksheet'!K51="","",'Gint Worksheet'!K51)</f>
        <v/>
      </c>
      <c r="O82" s="491"/>
      <c r="P82" s="491"/>
      <c r="Q82" s="491"/>
      <c r="R82" s="490"/>
      <c r="S82" s="494"/>
    </row>
    <row r="83" spans="1:19" ht="18.95" customHeight="1" x14ac:dyDescent="0.2">
      <c r="A83" s="590" t="str">
        <f>IF('Gint Worksheet'!A52="","",'Gint Worksheet'!A52)</f>
        <v/>
      </c>
      <c r="B83" s="117" t="str">
        <f>IF('Gint Worksheet'!B52="","",'Gint Worksheet'!B52)</f>
        <v/>
      </c>
      <c r="C83" s="591" t="str">
        <f>IF('Gint Worksheet'!C52="","",'Gint Worksheet'!C52)</f>
        <v/>
      </c>
      <c r="D83" s="117" t="str">
        <f>IF('Gint Worksheet'!D52="","",'Gint Worksheet'!D52)</f>
        <v/>
      </c>
      <c r="E83" s="493"/>
      <c r="F83" s="117" t="str">
        <f>IF('Gint Worksheet'!E52="","",'Gint Worksheet'!E52)</f>
        <v/>
      </c>
      <c r="G83" s="493"/>
      <c r="H83" s="117" t="str">
        <f>IF('Gint Worksheet'!H52="","",'Gint Worksheet'!H52)</f>
        <v/>
      </c>
      <c r="I83" s="493"/>
      <c r="J83" s="117" t="str">
        <f>IF('Gint Worksheet'!J52="","",'Gint Worksheet'!J52)</f>
        <v/>
      </c>
      <c r="K83" s="493"/>
      <c r="L83" s="117" t="str">
        <f>IF('Gint Worksheet'!I52="","",'Gint Worksheet'!I52)</f>
        <v/>
      </c>
      <c r="M83" s="491"/>
      <c r="N83" s="117" t="str">
        <f>IF('Gint Worksheet'!K52="","",'Gint Worksheet'!K52)</f>
        <v/>
      </c>
      <c r="O83" s="491"/>
      <c r="P83" s="491"/>
      <c r="Q83" s="491"/>
      <c r="R83" s="490"/>
      <c r="S83" s="494"/>
    </row>
    <row r="84" spans="1:19" ht="18.95" customHeight="1" thickBot="1" x14ac:dyDescent="0.25">
      <c r="A84" s="590" t="str">
        <f>IF('Gint Worksheet'!A53="","",'Gint Worksheet'!A53)</f>
        <v/>
      </c>
      <c r="B84" s="117" t="str">
        <f>IF('Gint Worksheet'!B53="","",'Gint Worksheet'!B53)</f>
        <v/>
      </c>
      <c r="C84" s="591" t="str">
        <f>IF('Gint Worksheet'!C53="","",'Gint Worksheet'!C53)</f>
        <v/>
      </c>
      <c r="D84" s="117" t="str">
        <f>IF('Gint Worksheet'!D53="","",'Gint Worksheet'!D53)</f>
        <v/>
      </c>
      <c r="E84" s="493"/>
      <c r="F84" s="117" t="str">
        <f>IF('Gint Worksheet'!E53="","",'Gint Worksheet'!E53)</f>
        <v/>
      </c>
      <c r="G84" s="493"/>
      <c r="H84" s="117" t="str">
        <f>IF('Gint Worksheet'!H53="","",'Gint Worksheet'!H53)</f>
        <v/>
      </c>
      <c r="I84" s="493"/>
      <c r="J84" s="117" t="str">
        <f>IF('Gint Worksheet'!J53="","",'Gint Worksheet'!J53)</f>
        <v/>
      </c>
      <c r="K84" s="493"/>
      <c r="L84" s="117" t="str">
        <f>IF('Gint Worksheet'!I53="","",'Gint Worksheet'!I53)</f>
        <v/>
      </c>
      <c r="M84" s="491"/>
      <c r="N84" s="117" t="str">
        <f>IF('Gint Worksheet'!K53="","",'Gint Worksheet'!K53)</f>
        <v/>
      </c>
      <c r="O84" s="491"/>
      <c r="P84" s="491"/>
      <c r="Q84" s="491"/>
      <c r="R84" s="490"/>
      <c r="S84" s="494"/>
    </row>
    <row r="85" spans="1:19" ht="18.95" customHeight="1" x14ac:dyDescent="0.2">
      <c r="A85" s="104"/>
      <c r="B85" s="728" t="s">
        <v>231</v>
      </c>
      <c r="C85" s="729"/>
      <c r="D85" s="107">
        <f t="shared" ref="D85:S85" si="4">SUM(D70:D84)</f>
        <v>0</v>
      </c>
      <c r="E85" s="107">
        <f t="shared" si="4"/>
        <v>0</v>
      </c>
      <c r="F85" s="107">
        <f t="shared" si="4"/>
        <v>0</v>
      </c>
      <c r="G85" s="107">
        <f t="shared" si="4"/>
        <v>0</v>
      </c>
      <c r="H85" s="107">
        <f t="shared" si="4"/>
        <v>0</v>
      </c>
      <c r="I85" s="107">
        <f t="shared" si="4"/>
        <v>0</v>
      </c>
      <c r="J85" s="107">
        <f t="shared" si="4"/>
        <v>0</v>
      </c>
      <c r="K85" s="107">
        <f t="shared" si="4"/>
        <v>0</v>
      </c>
      <c r="L85" s="107">
        <f t="shared" si="4"/>
        <v>0</v>
      </c>
      <c r="M85" s="107">
        <f t="shared" si="4"/>
        <v>0</v>
      </c>
      <c r="N85" s="107">
        <f t="shared" si="4"/>
        <v>0</v>
      </c>
      <c r="O85" s="107">
        <f t="shared" si="4"/>
        <v>0</v>
      </c>
      <c r="P85" s="107">
        <f t="shared" si="4"/>
        <v>0</v>
      </c>
      <c r="Q85" s="107">
        <f t="shared" si="4"/>
        <v>0</v>
      </c>
      <c r="R85" s="107">
        <f t="shared" si="4"/>
        <v>0</v>
      </c>
      <c r="S85" s="407">
        <f t="shared" si="4"/>
        <v>0</v>
      </c>
    </row>
    <row r="86" spans="1:19" ht="18.95" customHeight="1" x14ac:dyDescent="0.2">
      <c r="A86" s="100"/>
      <c r="B86" s="730" t="s">
        <v>232</v>
      </c>
      <c r="C86" s="731"/>
      <c r="D86" s="344">
        <f>D$144</f>
        <v>0</v>
      </c>
      <c r="E86" s="344">
        <f>E$144</f>
        <v>0</v>
      </c>
      <c r="F86" s="99">
        <f t="shared" ref="F86:S86" si="5">F$144</f>
        <v>0</v>
      </c>
      <c r="G86" s="99">
        <f t="shared" si="5"/>
        <v>0</v>
      </c>
      <c r="H86" s="99">
        <f t="shared" si="5"/>
        <v>0</v>
      </c>
      <c r="I86" s="345">
        <f t="shared" si="5"/>
        <v>0</v>
      </c>
      <c r="J86" s="99">
        <f t="shared" si="5"/>
        <v>0</v>
      </c>
      <c r="K86" s="345">
        <f t="shared" si="5"/>
        <v>0</v>
      </c>
      <c r="L86" s="99">
        <f t="shared" si="5"/>
        <v>0</v>
      </c>
      <c r="M86" s="99">
        <f t="shared" si="5"/>
        <v>0</v>
      </c>
      <c r="N86" s="99">
        <f t="shared" si="5"/>
        <v>0</v>
      </c>
      <c r="O86" s="99">
        <f t="shared" si="5"/>
        <v>0</v>
      </c>
      <c r="P86" s="99">
        <f t="shared" si="5"/>
        <v>0</v>
      </c>
      <c r="Q86" s="345">
        <f t="shared" si="5"/>
        <v>0</v>
      </c>
      <c r="R86" s="99">
        <f t="shared" si="5"/>
        <v>0</v>
      </c>
      <c r="S86" s="596">
        <f t="shared" si="5"/>
        <v>0</v>
      </c>
    </row>
    <row r="87" spans="1:19" ht="18.95" customHeight="1" thickBot="1" x14ac:dyDescent="0.25">
      <c r="A87" s="101"/>
      <c r="B87" s="723" t="s">
        <v>233</v>
      </c>
      <c r="C87" s="724"/>
      <c r="D87" s="102"/>
      <c r="E87" s="102"/>
      <c r="F87" s="97"/>
      <c r="G87" s="97"/>
      <c r="H87" s="97"/>
      <c r="I87" s="98"/>
      <c r="J87" s="97"/>
      <c r="K87" s="98"/>
      <c r="L87" s="97"/>
      <c r="M87" s="97"/>
      <c r="N87" s="97"/>
      <c r="O87" s="97"/>
      <c r="P87" s="97"/>
      <c r="Q87" s="98"/>
      <c r="R87" s="97"/>
      <c r="S87" s="594"/>
    </row>
    <row r="88" spans="1:19" ht="12.75" customHeight="1" x14ac:dyDescent="0.2">
      <c r="A88" s="717" t="s">
        <v>352</v>
      </c>
      <c r="B88" s="717"/>
      <c r="C88" s="717"/>
      <c r="D88" s="717"/>
      <c r="E88" s="717"/>
      <c r="F88" s="717"/>
      <c r="G88" s="717"/>
      <c r="H88" s="717"/>
      <c r="I88" s="717"/>
      <c r="J88" s="717"/>
      <c r="K88" s="717"/>
      <c r="L88" s="717"/>
      <c r="M88" s="717"/>
      <c r="N88" s="717"/>
      <c r="O88" s="717"/>
      <c r="P88" s="717"/>
      <c r="Q88" s="717"/>
      <c r="R88" s="718" t="s">
        <v>203</v>
      </c>
      <c r="S88" s="718"/>
    </row>
    <row r="89" spans="1:19" ht="12" customHeight="1" x14ac:dyDescent="0.2">
      <c r="A89" s="719" t="s">
        <v>351</v>
      </c>
      <c r="B89" s="719"/>
      <c r="C89" s="719"/>
      <c r="D89" s="719"/>
      <c r="E89" s="719"/>
      <c r="F89" s="719"/>
      <c r="G89" s="719"/>
      <c r="H89" s="719"/>
      <c r="I89" s="719"/>
      <c r="J89" s="719"/>
      <c r="K89" s="719"/>
      <c r="L89" s="719"/>
      <c r="M89" s="719"/>
      <c r="N89" s="719"/>
      <c r="O89" s="719"/>
      <c r="P89" s="719"/>
      <c r="Q89" s="719"/>
      <c r="R89" s="720" t="s">
        <v>204</v>
      </c>
      <c r="S89" s="720"/>
    </row>
    <row r="90" spans="1:19" ht="12.75" customHeight="1" x14ac:dyDescent="0.2">
      <c r="A90" s="722" t="s">
        <v>350</v>
      </c>
      <c r="B90" s="722"/>
      <c r="C90" s="722"/>
      <c r="D90" s="722"/>
      <c r="E90" s="722"/>
      <c r="F90" s="722"/>
      <c r="G90" s="722"/>
      <c r="H90" s="722"/>
      <c r="I90" s="722"/>
      <c r="J90" s="722"/>
      <c r="K90" s="722"/>
      <c r="L90" s="722"/>
      <c r="M90" s="722"/>
      <c r="N90" s="722"/>
      <c r="O90" s="722"/>
      <c r="P90" s="722"/>
      <c r="Q90" s="722"/>
      <c r="R90" s="722"/>
      <c r="S90" s="722"/>
    </row>
    <row r="91" spans="1:19" ht="12.75" customHeight="1" x14ac:dyDescent="0.2">
      <c r="A91" s="7"/>
      <c r="B91" s="8"/>
      <c r="C91" s="9"/>
      <c r="D91" s="8"/>
      <c r="E91" s="8"/>
      <c r="F91" s="8"/>
      <c r="G91" s="12"/>
      <c r="H91" s="9"/>
      <c r="I91" s="9"/>
      <c r="J91" s="2"/>
      <c r="K91" s="12"/>
      <c r="L91" s="8"/>
      <c r="M91" s="8"/>
      <c r="N91" s="8"/>
      <c r="O91" s="9"/>
      <c r="P91" s="9"/>
      <c r="Q91" s="8"/>
      <c r="R91" s="9"/>
      <c r="S91" s="13"/>
    </row>
    <row r="92" spans="1:19" ht="15" customHeight="1" x14ac:dyDescent="0.25">
      <c r="A92" s="721" t="s">
        <v>205</v>
      </c>
      <c r="B92" s="721"/>
      <c r="C92" s="721"/>
      <c r="D92" s="721"/>
      <c r="E92" s="721"/>
      <c r="F92" s="721"/>
      <c r="G92" s="721"/>
      <c r="H92" s="721"/>
      <c r="I92" s="721"/>
      <c r="J92" s="721"/>
      <c r="K92" s="721"/>
      <c r="L92" s="721"/>
      <c r="M92" s="721"/>
      <c r="N92" s="721"/>
      <c r="O92" s="721"/>
      <c r="P92" s="721"/>
      <c r="Q92" s="721"/>
      <c r="R92" s="721"/>
      <c r="S92" s="721"/>
    </row>
    <row r="93" spans="1:19" ht="8.25" customHeight="1" x14ac:dyDescent="0.2">
      <c r="A93" s="7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11"/>
      <c r="P93" s="11"/>
      <c r="Q93" s="8"/>
      <c r="R93" s="9"/>
      <c r="S93" s="9"/>
    </row>
    <row r="94" spans="1:19" ht="14.25" customHeight="1" x14ac:dyDescent="0.2">
      <c r="A94" s="14"/>
      <c r="B94" s="15" t="s">
        <v>206</v>
      </c>
      <c r="C94" s="725">
        <f>C36</f>
        <v>0</v>
      </c>
      <c r="D94" s="725"/>
      <c r="E94" s="725"/>
      <c r="F94" s="725"/>
      <c r="G94" s="726" t="s">
        <v>704</v>
      </c>
      <c r="H94" s="727"/>
      <c r="I94" s="727"/>
      <c r="J94" s="725">
        <f>'Rate Classifications'!$J$3</f>
        <v>0</v>
      </c>
      <c r="K94" s="725"/>
      <c r="L94" s="737"/>
      <c r="M94" s="737"/>
      <c r="N94" s="737"/>
      <c r="O94" s="737"/>
      <c r="P94" s="737"/>
      <c r="Q94" s="737"/>
      <c r="R94" s="716" t="s">
        <v>690</v>
      </c>
      <c r="S94" s="716"/>
    </row>
    <row r="95" spans="1:19" ht="19.5" customHeight="1" x14ac:dyDescent="0.2">
      <c r="A95" s="7"/>
      <c r="B95" s="15" t="s">
        <v>207</v>
      </c>
      <c r="C95" s="263">
        <f>C37</f>
        <v>0</v>
      </c>
      <c r="D95" s="19" t="s">
        <v>208</v>
      </c>
      <c r="E95" s="243">
        <f>'Rate Classifications'!$C$7</f>
        <v>0</v>
      </c>
      <c r="F95" s="2" t="s">
        <v>209</v>
      </c>
      <c r="G95" s="9"/>
      <c r="H95" s="725">
        <f>'Rate Classifications'!$C$8</f>
        <v>0</v>
      </c>
      <c r="I95" s="725"/>
      <c r="J95" s="9"/>
      <c r="K95" s="19" t="s">
        <v>210</v>
      </c>
      <c r="L95" s="725">
        <f>'Rate Classifications'!$C$9</f>
        <v>0</v>
      </c>
      <c r="M95" s="725"/>
      <c r="N95" s="2" t="s">
        <v>211</v>
      </c>
      <c r="O95" s="734">
        <f>O37</f>
        <v>0</v>
      </c>
      <c r="P95" s="734"/>
      <c r="Q95" s="94" t="s">
        <v>148</v>
      </c>
      <c r="R95" s="734">
        <f>R37</f>
        <v>0</v>
      </c>
      <c r="S95" s="734"/>
    </row>
    <row r="96" spans="1:19" ht="6.75" customHeight="1" thickBot="1" x14ac:dyDescent="0.25">
      <c r="A96" s="7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11"/>
      <c r="P96" s="11"/>
      <c r="Q96" s="8"/>
      <c r="R96" s="9"/>
      <c r="S96" s="9"/>
    </row>
    <row r="97" spans="1:19" ht="21" customHeight="1" x14ac:dyDescent="0.2">
      <c r="A97" s="5"/>
      <c r="B97" s="732" t="s">
        <v>213</v>
      </c>
      <c r="C97" s="3"/>
      <c r="D97" s="337">
        <v>1</v>
      </c>
      <c r="E97" s="337">
        <v>2</v>
      </c>
      <c r="F97" s="337">
        <v>3</v>
      </c>
      <c r="G97" s="337">
        <v>4</v>
      </c>
      <c r="H97" s="337">
        <v>5</v>
      </c>
      <c r="I97" s="338">
        <v>6</v>
      </c>
      <c r="J97" s="337">
        <v>7</v>
      </c>
      <c r="K97" s="338">
        <v>8</v>
      </c>
      <c r="L97" s="337">
        <v>9</v>
      </c>
      <c r="M97" s="337">
        <v>10</v>
      </c>
      <c r="N97" s="337">
        <v>11</v>
      </c>
      <c r="O97" s="337">
        <v>12</v>
      </c>
      <c r="P97" s="337">
        <v>13</v>
      </c>
      <c r="Q97" s="337">
        <v>14</v>
      </c>
      <c r="R97" s="337">
        <v>15</v>
      </c>
      <c r="S97" s="339">
        <v>16</v>
      </c>
    </row>
    <row r="98" spans="1:19" ht="90.75" customHeight="1" x14ac:dyDescent="0.2">
      <c r="A98" s="6" t="s">
        <v>212</v>
      </c>
      <c r="B98" s="733"/>
      <c r="C98" s="4" t="s">
        <v>214</v>
      </c>
      <c r="D98" s="24" t="s">
        <v>215</v>
      </c>
      <c r="E98" s="25" t="s">
        <v>216</v>
      </c>
      <c r="F98" s="24" t="s">
        <v>217</v>
      </c>
      <c r="G98" s="26" t="s">
        <v>218</v>
      </c>
      <c r="H98" s="26" t="s">
        <v>221</v>
      </c>
      <c r="I98" s="26" t="s">
        <v>222</v>
      </c>
      <c r="J98" s="26" t="s">
        <v>223</v>
      </c>
      <c r="K98" s="26" t="s">
        <v>224</v>
      </c>
      <c r="L98" s="26" t="s">
        <v>225</v>
      </c>
      <c r="M98" s="26" t="s">
        <v>226</v>
      </c>
      <c r="N98" s="26" t="s">
        <v>227</v>
      </c>
      <c r="O98" s="26" t="s">
        <v>228</v>
      </c>
      <c r="P98" s="26" t="s">
        <v>229</v>
      </c>
      <c r="Q98" s="92" t="s">
        <v>230</v>
      </c>
      <c r="R98" s="26" t="s">
        <v>235</v>
      </c>
      <c r="S98" s="106" t="s">
        <v>236</v>
      </c>
    </row>
    <row r="99" spans="1:19" ht="18.95" customHeight="1" x14ac:dyDescent="0.2">
      <c r="A99" s="590" t="str">
        <f>IF('Gint Worksheet'!A54="","",'Gint Worksheet'!A54)</f>
        <v/>
      </c>
      <c r="B99" s="117" t="str">
        <f>IF('Gint Worksheet'!B54="","",'Gint Worksheet'!B54)</f>
        <v/>
      </c>
      <c r="C99" s="591" t="str">
        <f>IF('Gint Worksheet'!C54="","",'Gint Worksheet'!C54)</f>
        <v/>
      </c>
      <c r="D99" s="117" t="str">
        <f>IF('Gint Worksheet'!D54="","",'Gint Worksheet'!D54)</f>
        <v/>
      </c>
      <c r="E99" s="493"/>
      <c r="F99" s="117" t="str">
        <f>IF('Gint Worksheet'!E54="","",'Gint Worksheet'!E54)</f>
        <v/>
      </c>
      <c r="G99" s="493"/>
      <c r="H99" s="117" t="str">
        <f>IF('Gint Worksheet'!H54="","",'Gint Worksheet'!H54)</f>
        <v/>
      </c>
      <c r="I99" s="493"/>
      <c r="J99" s="117" t="str">
        <f>IF('Gint Worksheet'!J54="","",'Gint Worksheet'!J54)</f>
        <v/>
      </c>
      <c r="K99" s="493"/>
      <c r="L99" s="117" t="str">
        <f>IF('Gint Worksheet'!I54="","",'Gint Worksheet'!I54)</f>
        <v/>
      </c>
      <c r="M99" s="491"/>
      <c r="N99" s="117" t="str">
        <f>IF('Gint Worksheet'!K54="","",'Gint Worksheet'!K54)</f>
        <v/>
      </c>
      <c r="O99" s="491"/>
      <c r="P99" s="491"/>
      <c r="Q99" s="491"/>
      <c r="R99" s="490"/>
      <c r="S99" s="494"/>
    </row>
    <row r="100" spans="1:19" ht="18.95" customHeight="1" x14ac:dyDescent="0.2">
      <c r="A100" s="590" t="str">
        <f>IF('Gint Worksheet'!A55="","",'Gint Worksheet'!A55)</f>
        <v/>
      </c>
      <c r="B100" s="117" t="str">
        <f>IF('Gint Worksheet'!B55="","",'Gint Worksheet'!B55)</f>
        <v/>
      </c>
      <c r="C100" s="591" t="str">
        <f>IF('Gint Worksheet'!C55="","",'Gint Worksheet'!C55)</f>
        <v/>
      </c>
      <c r="D100" s="117" t="str">
        <f>IF('Gint Worksheet'!D55="","",'Gint Worksheet'!D55)</f>
        <v/>
      </c>
      <c r="E100" s="493"/>
      <c r="F100" s="117" t="str">
        <f>IF('Gint Worksheet'!E55="","",'Gint Worksheet'!E55)</f>
        <v/>
      </c>
      <c r="G100" s="493"/>
      <c r="H100" s="117" t="str">
        <f>IF('Gint Worksheet'!H55="","",'Gint Worksheet'!H55)</f>
        <v/>
      </c>
      <c r="I100" s="493"/>
      <c r="J100" s="117" t="str">
        <f>IF('Gint Worksheet'!J55="","",'Gint Worksheet'!J55)</f>
        <v/>
      </c>
      <c r="K100" s="493"/>
      <c r="L100" s="117" t="str">
        <f>IF('Gint Worksheet'!I55="","",'Gint Worksheet'!I55)</f>
        <v/>
      </c>
      <c r="M100" s="491"/>
      <c r="N100" s="117" t="str">
        <f>IF('Gint Worksheet'!K55="","",'Gint Worksheet'!K55)</f>
        <v/>
      </c>
      <c r="O100" s="491"/>
      <c r="P100" s="491"/>
      <c r="Q100" s="491"/>
      <c r="R100" s="490"/>
      <c r="S100" s="494"/>
    </row>
    <row r="101" spans="1:19" ht="18.95" customHeight="1" x14ac:dyDescent="0.2">
      <c r="A101" s="590" t="str">
        <f>IF('Gint Worksheet'!A56="","",'Gint Worksheet'!A56)</f>
        <v/>
      </c>
      <c r="B101" s="117" t="str">
        <f>IF('Gint Worksheet'!B56="","",'Gint Worksheet'!B56)</f>
        <v/>
      </c>
      <c r="C101" s="591" t="str">
        <f>IF('Gint Worksheet'!C56="","",'Gint Worksheet'!C56)</f>
        <v/>
      </c>
      <c r="D101" s="117" t="str">
        <f>IF('Gint Worksheet'!D56="","",'Gint Worksheet'!D56)</f>
        <v/>
      </c>
      <c r="E101" s="493"/>
      <c r="F101" s="117" t="str">
        <f>IF('Gint Worksheet'!E56="","",'Gint Worksheet'!E56)</f>
        <v/>
      </c>
      <c r="G101" s="493"/>
      <c r="H101" s="117" t="str">
        <f>IF('Gint Worksheet'!H56="","",'Gint Worksheet'!H56)</f>
        <v/>
      </c>
      <c r="I101" s="493"/>
      <c r="J101" s="117" t="str">
        <f>IF('Gint Worksheet'!J56="","",'Gint Worksheet'!J56)</f>
        <v/>
      </c>
      <c r="K101" s="493"/>
      <c r="L101" s="117" t="str">
        <f>IF('Gint Worksheet'!I56="","",'Gint Worksheet'!I56)</f>
        <v/>
      </c>
      <c r="M101" s="491"/>
      <c r="N101" s="117" t="str">
        <f>IF('Gint Worksheet'!K56="","",'Gint Worksheet'!K56)</f>
        <v/>
      </c>
      <c r="O101" s="491"/>
      <c r="P101" s="491"/>
      <c r="Q101" s="491"/>
      <c r="R101" s="490"/>
      <c r="S101" s="494"/>
    </row>
    <row r="102" spans="1:19" ht="18.95" customHeight="1" x14ac:dyDescent="0.2">
      <c r="A102" s="590" t="str">
        <f>IF('Gint Worksheet'!A57="","",'Gint Worksheet'!A57)</f>
        <v/>
      </c>
      <c r="B102" s="117" t="str">
        <f>IF('Gint Worksheet'!B57="","",'Gint Worksheet'!B57)</f>
        <v/>
      </c>
      <c r="C102" s="591" t="str">
        <f>IF('Gint Worksheet'!C57="","",'Gint Worksheet'!C57)</f>
        <v/>
      </c>
      <c r="D102" s="117" t="str">
        <f>IF('Gint Worksheet'!D57="","",'Gint Worksheet'!D57)</f>
        <v/>
      </c>
      <c r="E102" s="493"/>
      <c r="F102" s="117" t="str">
        <f>IF('Gint Worksheet'!E57="","",'Gint Worksheet'!E57)</f>
        <v/>
      </c>
      <c r="G102" s="493"/>
      <c r="H102" s="117" t="str">
        <f>IF('Gint Worksheet'!H57="","",'Gint Worksheet'!H57)</f>
        <v/>
      </c>
      <c r="I102" s="493"/>
      <c r="J102" s="117" t="str">
        <f>IF('Gint Worksheet'!J57="","",'Gint Worksheet'!J57)</f>
        <v/>
      </c>
      <c r="K102" s="493"/>
      <c r="L102" s="117" t="str">
        <f>IF('Gint Worksheet'!I57="","",'Gint Worksheet'!I57)</f>
        <v/>
      </c>
      <c r="M102" s="491"/>
      <c r="N102" s="117" t="str">
        <f>IF('Gint Worksheet'!K57="","",'Gint Worksheet'!K57)</f>
        <v/>
      </c>
      <c r="O102" s="491"/>
      <c r="P102" s="491"/>
      <c r="Q102" s="491"/>
      <c r="R102" s="490"/>
      <c r="S102" s="494"/>
    </row>
    <row r="103" spans="1:19" ht="18.95" customHeight="1" x14ac:dyDescent="0.2">
      <c r="A103" s="590" t="str">
        <f>IF('Gint Worksheet'!A58="","",'Gint Worksheet'!A58)</f>
        <v/>
      </c>
      <c r="B103" s="117" t="str">
        <f>IF('Gint Worksheet'!B58="","",'Gint Worksheet'!B58)</f>
        <v/>
      </c>
      <c r="C103" s="591" t="str">
        <f>IF('Gint Worksheet'!C58="","",'Gint Worksheet'!C58)</f>
        <v/>
      </c>
      <c r="D103" s="117" t="str">
        <f>IF('Gint Worksheet'!D58="","",'Gint Worksheet'!D58)</f>
        <v/>
      </c>
      <c r="E103" s="493"/>
      <c r="F103" s="117" t="str">
        <f>IF('Gint Worksheet'!E58="","",'Gint Worksheet'!E58)</f>
        <v/>
      </c>
      <c r="G103" s="493"/>
      <c r="H103" s="117" t="str">
        <f>IF('Gint Worksheet'!H58="","",'Gint Worksheet'!H58)</f>
        <v/>
      </c>
      <c r="I103" s="493"/>
      <c r="J103" s="117" t="str">
        <f>IF('Gint Worksheet'!J58="","",'Gint Worksheet'!J58)</f>
        <v/>
      </c>
      <c r="K103" s="493"/>
      <c r="L103" s="117" t="str">
        <f>IF('Gint Worksheet'!I58="","",'Gint Worksheet'!I58)</f>
        <v/>
      </c>
      <c r="M103" s="491"/>
      <c r="N103" s="117" t="str">
        <f>IF('Gint Worksheet'!K58="","",'Gint Worksheet'!K58)</f>
        <v/>
      </c>
      <c r="O103" s="491"/>
      <c r="P103" s="491"/>
      <c r="Q103" s="491"/>
      <c r="R103" s="490"/>
      <c r="S103" s="494"/>
    </row>
    <row r="104" spans="1:19" ht="18.95" customHeight="1" x14ac:dyDescent="0.2">
      <c r="A104" s="590" t="str">
        <f>IF('Gint Worksheet'!A59="","",'Gint Worksheet'!A59)</f>
        <v/>
      </c>
      <c r="B104" s="117" t="str">
        <f>IF('Gint Worksheet'!B59="","",'Gint Worksheet'!B59)</f>
        <v/>
      </c>
      <c r="C104" s="591" t="str">
        <f>IF('Gint Worksheet'!C59="","",'Gint Worksheet'!C59)</f>
        <v/>
      </c>
      <c r="D104" s="117" t="str">
        <f>IF('Gint Worksheet'!D59="","",'Gint Worksheet'!D59)</f>
        <v/>
      </c>
      <c r="E104" s="493"/>
      <c r="F104" s="117" t="str">
        <f>IF('Gint Worksheet'!E59="","",'Gint Worksheet'!E59)</f>
        <v/>
      </c>
      <c r="G104" s="493"/>
      <c r="H104" s="117" t="str">
        <f>IF('Gint Worksheet'!H59="","",'Gint Worksheet'!H59)</f>
        <v/>
      </c>
      <c r="I104" s="493"/>
      <c r="J104" s="117" t="str">
        <f>IF('Gint Worksheet'!J59="","",'Gint Worksheet'!J59)</f>
        <v/>
      </c>
      <c r="K104" s="493"/>
      <c r="L104" s="117" t="str">
        <f>IF('Gint Worksheet'!I59="","",'Gint Worksheet'!I59)</f>
        <v/>
      </c>
      <c r="M104" s="491"/>
      <c r="N104" s="117" t="str">
        <f>IF('Gint Worksheet'!K59="","",'Gint Worksheet'!K59)</f>
        <v/>
      </c>
      <c r="O104" s="491"/>
      <c r="P104" s="491"/>
      <c r="Q104" s="491"/>
      <c r="R104" s="490"/>
      <c r="S104" s="494"/>
    </row>
    <row r="105" spans="1:19" ht="18.95" customHeight="1" x14ac:dyDescent="0.2">
      <c r="A105" s="590" t="str">
        <f>IF('Gint Worksheet'!A60="","",'Gint Worksheet'!A60)</f>
        <v/>
      </c>
      <c r="B105" s="117" t="str">
        <f>IF('Gint Worksheet'!B60="","",'Gint Worksheet'!B60)</f>
        <v/>
      </c>
      <c r="C105" s="591" t="str">
        <f>IF('Gint Worksheet'!C60="","",'Gint Worksheet'!C60)</f>
        <v/>
      </c>
      <c r="D105" s="117" t="str">
        <f>IF('Gint Worksheet'!D60="","",'Gint Worksheet'!D60)</f>
        <v/>
      </c>
      <c r="E105" s="493"/>
      <c r="F105" s="117" t="str">
        <f>IF('Gint Worksheet'!E60="","",'Gint Worksheet'!E60)</f>
        <v/>
      </c>
      <c r="G105" s="493"/>
      <c r="H105" s="117" t="str">
        <f>IF('Gint Worksheet'!H60="","",'Gint Worksheet'!H60)</f>
        <v/>
      </c>
      <c r="I105" s="493"/>
      <c r="J105" s="117" t="str">
        <f>IF('Gint Worksheet'!J60="","",'Gint Worksheet'!J60)</f>
        <v/>
      </c>
      <c r="K105" s="493"/>
      <c r="L105" s="117" t="str">
        <f>IF('Gint Worksheet'!I60="","",'Gint Worksheet'!I60)</f>
        <v/>
      </c>
      <c r="M105" s="491"/>
      <c r="N105" s="117" t="str">
        <f>IF('Gint Worksheet'!K60="","",'Gint Worksheet'!K60)</f>
        <v/>
      </c>
      <c r="O105" s="491"/>
      <c r="P105" s="491"/>
      <c r="Q105" s="491"/>
      <c r="R105" s="490"/>
      <c r="S105" s="494"/>
    </row>
    <row r="106" spans="1:19" ht="18.95" customHeight="1" x14ac:dyDescent="0.2">
      <c r="A106" s="590" t="str">
        <f>IF('Gint Worksheet'!A61="","",'Gint Worksheet'!A61)</f>
        <v/>
      </c>
      <c r="B106" s="117" t="str">
        <f>IF('Gint Worksheet'!B61="","",'Gint Worksheet'!B61)</f>
        <v/>
      </c>
      <c r="C106" s="591" t="str">
        <f>IF('Gint Worksheet'!C61="","",'Gint Worksheet'!C61)</f>
        <v/>
      </c>
      <c r="D106" s="117" t="str">
        <f>IF('Gint Worksheet'!D61="","",'Gint Worksheet'!D61)</f>
        <v/>
      </c>
      <c r="E106" s="493"/>
      <c r="F106" s="117" t="str">
        <f>IF('Gint Worksheet'!E61="","",'Gint Worksheet'!E61)</f>
        <v/>
      </c>
      <c r="G106" s="493"/>
      <c r="H106" s="117" t="str">
        <f>IF('Gint Worksheet'!H61="","",'Gint Worksheet'!H61)</f>
        <v/>
      </c>
      <c r="I106" s="493"/>
      <c r="J106" s="117" t="str">
        <f>IF('Gint Worksheet'!J61="","",'Gint Worksheet'!J61)</f>
        <v/>
      </c>
      <c r="K106" s="493"/>
      <c r="L106" s="117" t="str">
        <f>IF('Gint Worksheet'!I61="","",'Gint Worksheet'!I61)</f>
        <v/>
      </c>
      <c r="M106" s="491"/>
      <c r="N106" s="117" t="str">
        <f>IF('Gint Worksheet'!K61="","",'Gint Worksheet'!K61)</f>
        <v/>
      </c>
      <c r="O106" s="491"/>
      <c r="P106" s="491"/>
      <c r="Q106" s="491"/>
      <c r="R106" s="490"/>
      <c r="S106" s="494"/>
    </row>
    <row r="107" spans="1:19" ht="18.95" customHeight="1" x14ac:dyDescent="0.2">
      <c r="A107" s="590" t="str">
        <f>IF('Gint Worksheet'!A62="","",'Gint Worksheet'!A62)</f>
        <v/>
      </c>
      <c r="B107" s="117" t="str">
        <f>IF('Gint Worksheet'!B62="","",'Gint Worksheet'!B62)</f>
        <v/>
      </c>
      <c r="C107" s="591" t="str">
        <f>IF('Gint Worksheet'!C62="","",'Gint Worksheet'!C62)</f>
        <v/>
      </c>
      <c r="D107" s="117" t="str">
        <f>IF('Gint Worksheet'!D62="","",'Gint Worksheet'!D62)</f>
        <v/>
      </c>
      <c r="E107" s="493"/>
      <c r="F107" s="117" t="str">
        <f>IF('Gint Worksheet'!E62="","",'Gint Worksheet'!E62)</f>
        <v/>
      </c>
      <c r="G107" s="493"/>
      <c r="H107" s="117" t="str">
        <f>IF('Gint Worksheet'!H62="","",'Gint Worksheet'!H62)</f>
        <v/>
      </c>
      <c r="I107" s="493"/>
      <c r="J107" s="117" t="str">
        <f>IF('Gint Worksheet'!J62="","",'Gint Worksheet'!J62)</f>
        <v/>
      </c>
      <c r="K107" s="493"/>
      <c r="L107" s="117" t="str">
        <f>IF('Gint Worksheet'!I62="","",'Gint Worksheet'!I62)</f>
        <v/>
      </c>
      <c r="M107" s="491"/>
      <c r="N107" s="117" t="str">
        <f>IF('Gint Worksheet'!K62="","",'Gint Worksheet'!K62)</f>
        <v/>
      </c>
      <c r="O107" s="491"/>
      <c r="P107" s="491"/>
      <c r="Q107" s="491"/>
      <c r="R107" s="490"/>
      <c r="S107" s="494"/>
    </row>
    <row r="108" spans="1:19" ht="18.95" customHeight="1" x14ac:dyDescent="0.2">
      <c r="A108" s="590" t="str">
        <f>IF('Gint Worksheet'!A63="","",'Gint Worksheet'!A63)</f>
        <v/>
      </c>
      <c r="B108" s="117" t="str">
        <f>IF('Gint Worksheet'!B63="","",'Gint Worksheet'!B63)</f>
        <v/>
      </c>
      <c r="C108" s="591" t="str">
        <f>IF('Gint Worksheet'!C63="","",'Gint Worksheet'!C63)</f>
        <v/>
      </c>
      <c r="D108" s="117" t="str">
        <f>IF('Gint Worksheet'!D63="","",'Gint Worksheet'!D63)</f>
        <v/>
      </c>
      <c r="E108" s="493"/>
      <c r="F108" s="117" t="str">
        <f>IF('Gint Worksheet'!E63="","",'Gint Worksheet'!E63)</f>
        <v/>
      </c>
      <c r="G108" s="493"/>
      <c r="H108" s="117" t="str">
        <f>IF('Gint Worksheet'!H63="","",'Gint Worksheet'!H63)</f>
        <v/>
      </c>
      <c r="I108" s="493"/>
      <c r="J108" s="117" t="str">
        <f>IF('Gint Worksheet'!J63="","",'Gint Worksheet'!J63)</f>
        <v/>
      </c>
      <c r="K108" s="493"/>
      <c r="L108" s="117" t="str">
        <f>IF('Gint Worksheet'!I63="","",'Gint Worksheet'!I63)</f>
        <v/>
      </c>
      <c r="M108" s="491"/>
      <c r="N108" s="117" t="str">
        <f>IF('Gint Worksheet'!K63="","",'Gint Worksheet'!K63)</f>
        <v/>
      </c>
      <c r="O108" s="491"/>
      <c r="P108" s="491"/>
      <c r="Q108" s="491"/>
      <c r="R108" s="490"/>
      <c r="S108" s="494"/>
    </row>
    <row r="109" spans="1:19" ht="18.95" customHeight="1" x14ac:dyDescent="0.2">
      <c r="A109" s="590" t="str">
        <f>IF('Gint Worksheet'!A64="","",'Gint Worksheet'!A64)</f>
        <v/>
      </c>
      <c r="B109" s="117" t="str">
        <f>IF('Gint Worksheet'!B64="","",'Gint Worksheet'!B64)</f>
        <v/>
      </c>
      <c r="C109" s="591" t="str">
        <f>IF('Gint Worksheet'!C64="","",'Gint Worksheet'!C64)</f>
        <v/>
      </c>
      <c r="D109" s="117" t="str">
        <f>IF('Gint Worksheet'!D64="","",'Gint Worksheet'!D64)</f>
        <v/>
      </c>
      <c r="E109" s="493"/>
      <c r="F109" s="117" t="str">
        <f>IF('Gint Worksheet'!E64="","",'Gint Worksheet'!E64)</f>
        <v/>
      </c>
      <c r="G109" s="493"/>
      <c r="H109" s="117" t="str">
        <f>IF('Gint Worksheet'!H64="","",'Gint Worksheet'!H64)</f>
        <v/>
      </c>
      <c r="I109" s="493"/>
      <c r="J109" s="117" t="str">
        <f>IF('Gint Worksheet'!J64="","",'Gint Worksheet'!J64)</f>
        <v/>
      </c>
      <c r="K109" s="493"/>
      <c r="L109" s="117" t="str">
        <f>IF('Gint Worksheet'!I64="","",'Gint Worksheet'!I64)</f>
        <v/>
      </c>
      <c r="M109" s="491"/>
      <c r="N109" s="117" t="str">
        <f>IF('Gint Worksheet'!K64="","",'Gint Worksheet'!K64)</f>
        <v/>
      </c>
      <c r="O109" s="491"/>
      <c r="P109" s="491"/>
      <c r="Q109" s="491"/>
      <c r="R109" s="490"/>
      <c r="S109" s="494"/>
    </row>
    <row r="110" spans="1:19" ht="18.95" customHeight="1" x14ac:dyDescent="0.2">
      <c r="A110" s="590" t="str">
        <f>IF('Gint Worksheet'!A65="","",'Gint Worksheet'!A65)</f>
        <v/>
      </c>
      <c r="B110" s="117" t="str">
        <f>IF('Gint Worksheet'!B65="","",'Gint Worksheet'!B65)</f>
        <v/>
      </c>
      <c r="C110" s="591" t="str">
        <f>IF('Gint Worksheet'!C65="","",'Gint Worksheet'!C65)</f>
        <v/>
      </c>
      <c r="D110" s="117" t="str">
        <f>IF('Gint Worksheet'!D65="","",'Gint Worksheet'!D65)</f>
        <v/>
      </c>
      <c r="E110" s="493"/>
      <c r="F110" s="117" t="str">
        <f>IF('Gint Worksheet'!E65="","",'Gint Worksheet'!E65)</f>
        <v/>
      </c>
      <c r="G110" s="493"/>
      <c r="H110" s="117" t="str">
        <f>IF('Gint Worksheet'!H65="","",'Gint Worksheet'!H65)</f>
        <v/>
      </c>
      <c r="I110" s="493"/>
      <c r="J110" s="117" t="str">
        <f>IF('Gint Worksheet'!J65="","",'Gint Worksheet'!J65)</f>
        <v/>
      </c>
      <c r="K110" s="493"/>
      <c r="L110" s="117" t="str">
        <f>IF('Gint Worksheet'!I65="","",'Gint Worksheet'!I65)</f>
        <v/>
      </c>
      <c r="M110" s="491"/>
      <c r="N110" s="117" t="str">
        <f>IF('Gint Worksheet'!K65="","",'Gint Worksheet'!K65)</f>
        <v/>
      </c>
      <c r="O110" s="491"/>
      <c r="P110" s="491"/>
      <c r="Q110" s="491"/>
      <c r="R110" s="490"/>
      <c r="S110" s="494"/>
    </row>
    <row r="111" spans="1:19" ht="18.95" customHeight="1" x14ac:dyDescent="0.2">
      <c r="A111" s="590" t="str">
        <f>IF('Gint Worksheet'!A66="","",'Gint Worksheet'!A66)</f>
        <v/>
      </c>
      <c r="B111" s="117" t="str">
        <f>IF('Gint Worksheet'!B66="","",'Gint Worksheet'!B66)</f>
        <v/>
      </c>
      <c r="C111" s="591" t="str">
        <f>IF('Gint Worksheet'!C66="","",'Gint Worksheet'!C66)</f>
        <v/>
      </c>
      <c r="D111" s="117" t="str">
        <f>IF('Gint Worksheet'!D66="","",'Gint Worksheet'!D66)</f>
        <v/>
      </c>
      <c r="E111" s="493"/>
      <c r="F111" s="117" t="str">
        <f>IF('Gint Worksheet'!E66="","",'Gint Worksheet'!E66)</f>
        <v/>
      </c>
      <c r="G111" s="493"/>
      <c r="H111" s="117" t="str">
        <f>IF('Gint Worksheet'!H66="","",'Gint Worksheet'!H66)</f>
        <v/>
      </c>
      <c r="I111" s="493"/>
      <c r="J111" s="117" t="str">
        <f>IF('Gint Worksheet'!J66="","",'Gint Worksheet'!J66)</f>
        <v/>
      </c>
      <c r="K111" s="493"/>
      <c r="L111" s="117" t="str">
        <f>IF('Gint Worksheet'!I66="","",'Gint Worksheet'!I66)</f>
        <v/>
      </c>
      <c r="M111" s="491"/>
      <c r="N111" s="117" t="str">
        <f>IF('Gint Worksheet'!K66="","",'Gint Worksheet'!K66)</f>
        <v/>
      </c>
      <c r="O111" s="491"/>
      <c r="P111" s="491"/>
      <c r="Q111" s="491"/>
      <c r="R111" s="490"/>
      <c r="S111" s="494"/>
    </row>
    <row r="112" spans="1:19" ht="18.95" customHeight="1" x14ac:dyDescent="0.2">
      <c r="A112" s="590" t="str">
        <f>IF('Gint Worksheet'!A67="","",'Gint Worksheet'!A67)</f>
        <v/>
      </c>
      <c r="B112" s="117" t="str">
        <f>IF('Gint Worksheet'!B67="","",'Gint Worksheet'!B67)</f>
        <v/>
      </c>
      <c r="C112" s="591" t="str">
        <f>IF('Gint Worksheet'!C67="","",'Gint Worksheet'!C67)</f>
        <v/>
      </c>
      <c r="D112" s="117" t="str">
        <f>IF('Gint Worksheet'!D67="","",'Gint Worksheet'!D67)</f>
        <v/>
      </c>
      <c r="E112" s="493"/>
      <c r="F112" s="117" t="str">
        <f>IF('Gint Worksheet'!E67="","",'Gint Worksheet'!E67)</f>
        <v/>
      </c>
      <c r="G112" s="493"/>
      <c r="H112" s="117" t="str">
        <f>IF('Gint Worksheet'!H67="","",'Gint Worksheet'!H67)</f>
        <v/>
      </c>
      <c r="I112" s="493"/>
      <c r="J112" s="117" t="str">
        <f>IF('Gint Worksheet'!J67="","",'Gint Worksheet'!J67)</f>
        <v/>
      </c>
      <c r="K112" s="493"/>
      <c r="L112" s="117" t="str">
        <f>IF('Gint Worksheet'!I67="","",'Gint Worksheet'!I67)</f>
        <v/>
      </c>
      <c r="M112" s="491"/>
      <c r="N112" s="117" t="str">
        <f>IF('Gint Worksheet'!K67="","",'Gint Worksheet'!K67)</f>
        <v/>
      </c>
      <c r="O112" s="491"/>
      <c r="P112" s="491"/>
      <c r="Q112" s="491"/>
      <c r="R112" s="490"/>
      <c r="S112" s="494"/>
    </row>
    <row r="113" spans="1:19" ht="18.95" customHeight="1" thickBot="1" x14ac:dyDescent="0.25">
      <c r="A113" s="590" t="str">
        <f>IF('Gint Worksheet'!A68="","",'Gint Worksheet'!A68)</f>
        <v/>
      </c>
      <c r="B113" s="117" t="str">
        <f>IF('Gint Worksheet'!B68="","",'Gint Worksheet'!B68)</f>
        <v/>
      </c>
      <c r="C113" s="591" t="str">
        <f>IF('Gint Worksheet'!C68="","",'Gint Worksheet'!C68)</f>
        <v/>
      </c>
      <c r="D113" s="117" t="str">
        <f>IF('Gint Worksheet'!D68="","",'Gint Worksheet'!D68)</f>
        <v/>
      </c>
      <c r="E113" s="493"/>
      <c r="F113" s="117" t="str">
        <f>IF('Gint Worksheet'!E68="","",'Gint Worksheet'!E68)</f>
        <v/>
      </c>
      <c r="G113" s="493"/>
      <c r="H113" s="117" t="str">
        <f>IF('Gint Worksheet'!H68="","",'Gint Worksheet'!H68)</f>
        <v/>
      </c>
      <c r="I113" s="493"/>
      <c r="J113" s="117" t="str">
        <f>IF('Gint Worksheet'!J68="","",'Gint Worksheet'!J68)</f>
        <v/>
      </c>
      <c r="K113" s="493"/>
      <c r="L113" s="117" t="str">
        <f>IF('Gint Worksheet'!I68="","",'Gint Worksheet'!I68)</f>
        <v/>
      </c>
      <c r="M113" s="491"/>
      <c r="N113" s="117" t="str">
        <f>IF('Gint Worksheet'!K68="","",'Gint Worksheet'!K68)</f>
        <v/>
      </c>
      <c r="O113" s="491"/>
      <c r="P113" s="491"/>
      <c r="Q113" s="491"/>
      <c r="R113" s="490"/>
      <c r="S113" s="494"/>
    </row>
    <row r="114" spans="1:19" ht="18.95" customHeight="1" x14ac:dyDescent="0.2">
      <c r="A114" s="104"/>
      <c r="B114" s="728" t="s">
        <v>231</v>
      </c>
      <c r="C114" s="729"/>
      <c r="D114" s="107">
        <f t="shared" ref="D114:S114" si="6">SUM(D99:D113)</f>
        <v>0</v>
      </c>
      <c r="E114" s="107">
        <f t="shared" si="6"/>
        <v>0</v>
      </c>
      <c r="F114" s="107">
        <f t="shared" si="6"/>
        <v>0</v>
      </c>
      <c r="G114" s="107">
        <f t="shared" si="6"/>
        <v>0</v>
      </c>
      <c r="H114" s="107">
        <f t="shared" si="6"/>
        <v>0</v>
      </c>
      <c r="I114" s="107">
        <f t="shared" si="6"/>
        <v>0</v>
      </c>
      <c r="J114" s="107">
        <f t="shared" si="6"/>
        <v>0</v>
      </c>
      <c r="K114" s="107">
        <f t="shared" si="6"/>
        <v>0</v>
      </c>
      <c r="L114" s="107">
        <f t="shared" si="6"/>
        <v>0</v>
      </c>
      <c r="M114" s="107">
        <f t="shared" si="6"/>
        <v>0</v>
      </c>
      <c r="N114" s="107">
        <f t="shared" si="6"/>
        <v>0</v>
      </c>
      <c r="O114" s="107">
        <f t="shared" si="6"/>
        <v>0</v>
      </c>
      <c r="P114" s="107">
        <f t="shared" si="6"/>
        <v>0</v>
      </c>
      <c r="Q114" s="107">
        <f t="shared" si="6"/>
        <v>0</v>
      </c>
      <c r="R114" s="107">
        <f t="shared" si="6"/>
        <v>0</v>
      </c>
      <c r="S114" s="407">
        <f t="shared" si="6"/>
        <v>0</v>
      </c>
    </row>
    <row r="115" spans="1:19" ht="18.95" customHeight="1" x14ac:dyDescent="0.2">
      <c r="A115" s="100"/>
      <c r="B115" s="730" t="s">
        <v>232</v>
      </c>
      <c r="C115" s="731"/>
      <c r="D115" s="344">
        <f>D$144</f>
        <v>0</v>
      </c>
      <c r="E115" s="344">
        <f>E$144</f>
        <v>0</v>
      </c>
      <c r="F115" s="99">
        <f t="shared" ref="F115:S115" si="7">F$144</f>
        <v>0</v>
      </c>
      <c r="G115" s="99">
        <f t="shared" si="7"/>
        <v>0</v>
      </c>
      <c r="H115" s="99">
        <f t="shared" si="7"/>
        <v>0</v>
      </c>
      <c r="I115" s="345">
        <f t="shared" si="7"/>
        <v>0</v>
      </c>
      <c r="J115" s="99">
        <f t="shared" si="7"/>
        <v>0</v>
      </c>
      <c r="K115" s="345">
        <f t="shared" si="7"/>
        <v>0</v>
      </c>
      <c r="L115" s="99">
        <f t="shared" si="7"/>
        <v>0</v>
      </c>
      <c r="M115" s="99">
        <f t="shared" si="7"/>
        <v>0</v>
      </c>
      <c r="N115" s="99">
        <f t="shared" si="7"/>
        <v>0</v>
      </c>
      <c r="O115" s="99">
        <f t="shared" si="7"/>
        <v>0</v>
      </c>
      <c r="P115" s="99">
        <f t="shared" si="7"/>
        <v>0</v>
      </c>
      <c r="Q115" s="345">
        <f t="shared" si="7"/>
        <v>0</v>
      </c>
      <c r="R115" s="99">
        <f t="shared" si="7"/>
        <v>0</v>
      </c>
      <c r="S115" s="596">
        <f t="shared" si="7"/>
        <v>0</v>
      </c>
    </row>
    <row r="116" spans="1:19" ht="18.95" customHeight="1" thickBot="1" x14ac:dyDescent="0.25">
      <c r="A116" s="101"/>
      <c r="B116" s="723" t="s">
        <v>233</v>
      </c>
      <c r="C116" s="724"/>
      <c r="D116" s="102"/>
      <c r="E116" s="102"/>
      <c r="F116" s="97"/>
      <c r="G116" s="97"/>
      <c r="H116" s="97"/>
      <c r="I116" s="98"/>
      <c r="J116" s="97"/>
      <c r="K116" s="98"/>
      <c r="L116" s="97"/>
      <c r="M116" s="97"/>
      <c r="N116" s="97"/>
      <c r="O116" s="97"/>
      <c r="P116" s="97"/>
      <c r="Q116" s="98"/>
      <c r="R116" s="97"/>
      <c r="S116" s="594"/>
    </row>
    <row r="117" spans="1:19" ht="12.75" customHeight="1" x14ac:dyDescent="0.2">
      <c r="A117" s="739" t="s">
        <v>352</v>
      </c>
      <c r="B117" s="739"/>
      <c r="C117" s="739"/>
      <c r="D117" s="739"/>
      <c r="E117" s="739"/>
      <c r="F117" s="739"/>
      <c r="G117" s="739"/>
      <c r="H117" s="739"/>
      <c r="I117" s="739"/>
      <c r="J117" s="739"/>
      <c r="K117" s="739"/>
      <c r="L117" s="739"/>
      <c r="M117" s="739"/>
      <c r="N117" s="739"/>
      <c r="O117" s="739"/>
      <c r="P117" s="739"/>
      <c r="Q117" s="739"/>
      <c r="R117" s="738" t="s">
        <v>203</v>
      </c>
      <c r="S117" s="738"/>
    </row>
    <row r="118" spans="1:19" ht="12" customHeight="1" x14ac:dyDescent="0.2">
      <c r="A118" s="719" t="s">
        <v>351</v>
      </c>
      <c r="B118" s="719"/>
      <c r="C118" s="719"/>
      <c r="D118" s="719"/>
      <c r="E118" s="719"/>
      <c r="F118" s="719"/>
      <c r="G118" s="719"/>
      <c r="H118" s="719"/>
      <c r="I118" s="719"/>
      <c r="J118" s="719"/>
      <c r="K118" s="719"/>
      <c r="L118" s="719"/>
      <c r="M118" s="719"/>
      <c r="N118" s="719"/>
      <c r="O118" s="719"/>
      <c r="P118" s="719"/>
      <c r="Q118" s="719"/>
      <c r="R118" s="720" t="s">
        <v>204</v>
      </c>
      <c r="S118" s="720"/>
    </row>
    <row r="119" spans="1:19" ht="12.75" customHeight="1" x14ac:dyDescent="0.2">
      <c r="A119" s="722" t="s">
        <v>350</v>
      </c>
      <c r="B119" s="722"/>
      <c r="C119" s="722"/>
      <c r="D119" s="722"/>
      <c r="E119" s="722"/>
      <c r="F119" s="722"/>
      <c r="G119" s="722"/>
      <c r="H119" s="722"/>
      <c r="I119" s="722"/>
      <c r="J119" s="722"/>
      <c r="K119" s="722"/>
      <c r="L119" s="722"/>
      <c r="M119" s="722"/>
      <c r="N119" s="722"/>
      <c r="O119" s="722"/>
      <c r="P119" s="722"/>
      <c r="Q119" s="722"/>
      <c r="R119" s="722"/>
      <c r="S119" s="722"/>
    </row>
    <row r="120" spans="1:19" ht="12.75" customHeight="1" x14ac:dyDescent="0.2">
      <c r="A120" s="7"/>
      <c r="B120" s="8"/>
      <c r="C120" s="9"/>
      <c r="D120" s="8"/>
      <c r="E120" s="8"/>
      <c r="F120" s="8"/>
      <c r="G120" s="12"/>
      <c r="H120" s="9"/>
      <c r="I120" s="9"/>
      <c r="J120" s="2"/>
      <c r="K120" s="12"/>
      <c r="L120" s="8"/>
      <c r="M120" s="8"/>
      <c r="N120" s="8"/>
      <c r="O120" s="9"/>
      <c r="P120" s="9"/>
      <c r="Q120" s="8"/>
      <c r="R120" s="9"/>
      <c r="S120" s="13"/>
    </row>
    <row r="121" spans="1:19" ht="15" customHeight="1" x14ac:dyDescent="0.25">
      <c r="A121" s="721" t="s">
        <v>205</v>
      </c>
      <c r="B121" s="721"/>
      <c r="C121" s="721"/>
      <c r="D121" s="721"/>
      <c r="E121" s="721"/>
      <c r="F121" s="721"/>
      <c r="G121" s="721"/>
      <c r="H121" s="721"/>
      <c r="I121" s="721"/>
      <c r="J121" s="721"/>
      <c r="K121" s="721"/>
      <c r="L121" s="721"/>
      <c r="M121" s="721"/>
      <c r="N121" s="721"/>
      <c r="O121" s="721"/>
      <c r="P121" s="721"/>
      <c r="Q121" s="721"/>
      <c r="R121" s="721"/>
      <c r="S121" s="721"/>
    </row>
    <row r="122" spans="1:19" ht="8.25" customHeight="1" x14ac:dyDescent="0.2">
      <c r="A122" s="7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11"/>
      <c r="P122" s="11"/>
      <c r="Q122" s="8"/>
      <c r="R122" s="9"/>
      <c r="S122" s="9"/>
    </row>
    <row r="123" spans="1:19" ht="14.25" customHeight="1" x14ac:dyDescent="0.2">
      <c r="A123" s="14"/>
      <c r="B123" s="15" t="s">
        <v>206</v>
      </c>
      <c r="C123" s="725">
        <f>C7</f>
        <v>0</v>
      </c>
      <c r="D123" s="725"/>
      <c r="E123" s="725"/>
      <c r="F123" s="725"/>
      <c r="G123" s="726" t="s">
        <v>704</v>
      </c>
      <c r="H123" s="726"/>
      <c r="I123" s="726"/>
      <c r="J123" s="725">
        <f>'Rate Classifications'!$J$3</f>
        <v>0</v>
      </c>
      <c r="K123" s="725"/>
      <c r="L123" s="737"/>
      <c r="M123" s="737"/>
      <c r="N123" s="737"/>
      <c r="O123" s="737"/>
      <c r="P123" s="737"/>
      <c r="Q123" s="737"/>
      <c r="R123" s="716" t="s">
        <v>691</v>
      </c>
      <c r="S123" s="716"/>
    </row>
    <row r="124" spans="1:19" ht="19.5" customHeight="1" x14ac:dyDescent="0.2">
      <c r="A124" s="7"/>
      <c r="B124" s="15" t="s">
        <v>207</v>
      </c>
      <c r="C124" s="263">
        <f>C8</f>
        <v>0</v>
      </c>
      <c r="D124" s="19" t="s">
        <v>208</v>
      </c>
      <c r="E124" s="243">
        <f>'Rate Classifications'!$C$7</f>
        <v>0</v>
      </c>
      <c r="F124" s="2" t="s">
        <v>209</v>
      </c>
      <c r="G124" s="9"/>
      <c r="H124" s="725">
        <f>'Rate Classifications'!$C$8</f>
        <v>0</v>
      </c>
      <c r="I124" s="725"/>
      <c r="J124" s="9"/>
      <c r="K124" s="19" t="s">
        <v>210</v>
      </c>
      <c r="L124" s="725">
        <f>'Rate Classifications'!$C$9</f>
        <v>0</v>
      </c>
      <c r="M124" s="725"/>
      <c r="N124" s="2" t="s">
        <v>211</v>
      </c>
      <c r="O124" s="734">
        <f>O8</f>
        <v>0</v>
      </c>
      <c r="P124" s="734"/>
      <c r="Q124" s="94" t="s">
        <v>148</v>
      </c>
      <c r="R124" s="734">
        <f>R8</f>
        <v>0</v>
      </c>
      <c r="S124" s="734"/>
    </row>
    <row r="125" spans="1:19" ht="6.75" customHeight="1" thickBot="1" x14ac:dyDescent="0.25">
      <c r="A125" s="7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11"/>
      <c r="P125" s="11"/>
      <c r="Q125" s="8"/>
      <c r="R125" s="9"/>
      <c r="S125" s="9"/>
    </row>
    <row r="126" spans="1:19" ht="21" customHeight="1" x14ac:dyDescent="0.2">
      <c r="A126" s="5"/>
      <c r="B126" s="732" t="s">
        <v>213</v>
      </c>
      <c r="C126" s="3"/>
      <c r="D126" s="337">
        <v>1</v>
      </c>
      <c r="E126" s="337">
        <v>2</v>
      </c>
      <c r="F126" s="337">
        <v>3</v>
      </c>
      <c r="G126" s="337">
        <v>4</v>
      </c>
      <c r="H126" s="337">
        <v>5</v>
      </c>
      <c r="I126" s="338">
        <v>6</v>
      </c>
      <c r="J126" s="337">
        <v>7</v>
      </c>
      <c r="K126" s="338">
        <v>8</v>
      </c>
      <c r="L126" s="337">
        <v>9</v>
      </c>
      <c r="M126" s="337">
        <v>10</v>
      </c>
      <c r="N126" s="337">
        <v>11</v>
      </c>
      <c r="O126" s="337">
        <v>12</v>
      </c>
      <c r="P126" s="337">
        <v>13</v>
      </c>
      <c r="Q126" s="337">
        <v>14</v>
      </c>
      <c r="R126" s="337">
        <v>15</v>
      </c>
      <c r="S126" s="339">
        <v>16</v>
      </c>
    </row>
    <row r="127" spans="1:19" ht="90.75" customHeight="1" x14ac:dyDescent="0.2">
      <c r="A127" s="6" t="s">
        <v>212</v>
      </c>
      <c r="B127" s="740"/>
      <c r="C127" s="4" t="s">
        <v>214</v>
      </c>
      <c r="D127" s="24" t="s">
        <v>215</v>
      </c>
      <c r="E127" s="25" t="s">
        <v>216</v>
      </c>
      <c r="F127" s="24" t="s">
        <v>217</v>
      </c>
      <c r="G127" s="26" t="s">
        <v>218</v>
      </c>
      <c r="H127" s="26" t="s">
        <v>221</v>
      </c>
      <c r="I127" s="26" t="s">
        <v>222</v>
      </c>
      <c r="J127" s="26" t="s">
        <v>223</v>
      </c>
      <c r="K127" s="26" t="s">
        <v>224</v>
      </c>
      <c r="L127" s="26" t="s">
        <v>225</v>
      </c>
      <c r="M127" s="26" t="s">
        <v>226</v>
      </c>
      <c r="N127" s="26" t="s">
        <v>227</v>
      </c>
      <c r="O127" s="26" t="s">
        <v>228</v>
      </c>
      <c r="P127" s="26" t="s">
        <v>229</v>
      </c>
      <c r="Q127" s="92" t="s">
        <v>230</v>
      </c>
      <c r="R127" s="26" t="s">
        <v>235</v>
      </c>
      <c r="S127" s="106" t="s">
        <v>236</v>
      </c>
    </row>
    <row r="128" spans="1:19" ht="18.95" customHeight="1" x14ac:dyDescent="0.2">
      <c r="A128" s="590" t="str">
        <f>IF('Gint Worksheet'!A69="","",'Gint Worksheet'!A69)</f>
        <v/>
      </c>
      <c r="B128" s="117" t="str">
        <f>IF('Gint Worksheet'!B69="","",'Gint Worksheet'!B69)</f>
        <v/>
      </c>
      <c r="C128" s="591" t="str">
        <f>IF('Gint Worksheet'!C69="","",'Gint Worksheet'!C69)</f>
        <v/>
      </c>
      <c r="D128" s="117" t="str">
        <f>IF('Gint Worksheet'!D69="","",'Gint Worksheet'!D69)</f>
        <v/>
      </c>
      <c r="E128" s="493"/>
      <c r="F128" s="117" t="str">
        <f>IF('Gint Worksheet'!E69="","",'Gint Worksheet'!E69)</f>
        <v/>
      </c>
      <c r="G128" s="493"/>
      <c r="H128" s="117" t="str">
        <f>IF('Gint Worksheet'!H69="","",'Gint Worksheet'!H69)</f>
        <v/>
      </c>
      <c r="I128" s="493"/>
      <c r="J128" s="117" t="str">
        <f>IF('Gint Worksheet'!J69="","",'Gint Worksheet'!J69)</f>
        <v/>
      </c>
      <c r="K128" s="493"/>
      <c r="L128" s="117" t="str">
        <f>IF('Gint Worksheet'!I69="","",'Gint Worksheet'!I69)</f>
        <v/>
      </c>
      <c r="M128" s="491"/>
      <c r="N128" s="117" t="str">
        <f>IF('Gint Worksheet'!K69="","",'Gint Worksheet'!K69)</f>
        <v/>
      </c>
      <c r="O128" s="491"/>
      <c r="P128" s="491"/>
      <c r="Q128" s="491"/>
      <c r="R128" s="490"/>
      <c r="S128" s="494"/>
    </row>
    <row r="129" spans="1:19" ht="18.95" customHeight="1" x14ac:dyDescent="0.2">
      <c r="A129" s="590" t="str">
        <f>IF('Gint Worksheet'!A70="","",'Gint Worksheet'!A70)</f>
        <v/>
      </c>
      <c r="B129" s="117" t="str">
        <f>IF('Gint Worksheet'!B70="","",'Gint Worksheet'!B70)</f>
        <v/>
      </c>
      <c r="C129" s="591" t="str">
        <f>IF('Gint Worksheet'!C70="","",'Gint Worksheet'!C70)</f>
        <v/>
      </c>
      <c r="D129" s="117" t="str">
        <f>IF('Gint Worksheet'!D70="","",'Gint Worksheet'!D70)</f>
        <v/>
      </c>
      <c r="E129" s="493"/>
      <c r="F129" s="117" t="str">
        <f>IF('Gint Worksheet'!E70="","",'Gint Worksheet'!E70)</f>
        <v/>
      </c>
      <c r="G129" s="493"/>
      <c r="H129" s="117" t="str">
        <f>IF('Gint Worksheet'!H70="","",'Gint Worksheet'!H70)</f>
        <v/>
      </c>
      <c r="I129" s="493"/>
      <c r="J129" s="117" t="str">
        <f>IF('Gint Worksheet'!J70="","",'Gint Worksheet'!J70)</f>
        <v/>
      </c>
      <c r="K129" s="493"/>
      <c r="L129" s="117" t="str">
        <f>IF('Gint Worksheet'!I70="","",'Gint Worksheet'!I70)</f>
        <v/>
      </c>
      <c r="M129" s="491"/>
      <c r="N129" s="117" t="str">
        <f>IF('Gint Worksheet'!K70="","",'Gint Worksheet'!K70)</f>
        <v/>
      </c>
      <c r="O129" s="491"/>
      <c r="P129" s="491"/>
      <c r="Q129" s="491"/>
      <c r="R129" s="490"/>
      <c r="S129" s="494"/>
    </row>
    <row r="130" spans="1:19" ht="18.95" customHeight="1" x14ac:dyDescent="0.2">
      <c r="A130" s="590" t="str">
        <f>IF('Gint Worksheet'!A71="","",'Gint Worksheet'!A71)</f>
        <v/>
      </c>
      <c r="B130" s="117" t="str">
        <f>IF('Gint Worksheet'!B71="","",'Gint Worksheet'!B71)</f>
        <v/>
      </c>
      <c r="C130" s="591" t="str">
        <f>IF('Gint Worksheet'!C71="","",'Gint Worksheet'!C71)</f>
        <v/>
      </c>
      <c r="D130" s="117" t="str">
        <f>IF('Gint Worksheet'!D71="","",'Gint Worksheet'!D71)</f>
        <v/>
      </c>
      <c r="E130" s="493"/>
      <c r="F130" s="117" t="str">
        <f>IF('Gint Worksheet'!E71="","",'Gint Worksheet'!E71)</f>
        <v/>
      </c>
      <c r="G130" s="493"/>
      <c r="H130" s="117" t="str">
        <f>IF('Gint Worksheet'!H71="","",'Gint Worksheet'!H71)</f>
        <v/>
      </c>
      <c r="I130" s="493"/>
      <c r="J130" s="117" t="str">
        <f>IF('Gint Worksheet'!J71="","",'Gint Worksheet'!J71)</f>
        <v/>
      </c>
      <c r="K130" s="493"/>
      <c r="L130" s="117" t="str">
        <f>IF('Gint Worksheet'!I71="","",'Gint Worksheet'!I71)</f>
        <v/>
      </c>
      <c r="M130" s="491"/>
      <c r="N130" s="117" t="str">
        <f>IF('Gint Worksheet'!K71="","",'Gint Worksheet'!K71)</f>
        <v/>
      </c>
      <c r="O130" s="491"/>
      <c r="P130" s="491"/>
      <c r="Q130" s="491"/>
      <c r="R130" s="490"/>
      <c r="S130" s="494"/>
    </row>
    <row r="131" spans="1:19" ht="18.95" customHeight="1" x14ac:dyDescent="0.2">
      <c r="A131" s="590" t="str">
        <f>IF('Gint Worksheet'!A72="","",'Gint Worksheet'!A72)</f>
        <v/>
      </c>
      <c r="B131" s="117" t="str">
        <f>IF('Gint Worksheet'!B72="","",'Gint Worksheet'!B72)</f>
        <v/>
      </c>
      <c r="C131" s="591" t="str">
        <f>IF('Gint Worksheet'!C72="","",'Gint Worksheet'!C72)</f>
        <v/>
      </c>
      <c r="D131" s="117" t="str">
        <f>IF('Gint Worksheet'!D72="","",'Gint Worksheet'!D72)</f>
        <v/>
      </c>
      <c r="E131" s="493"/>
      <c r="F131" s="117" t="str">
        <f>IF('Gint Worksheet'!E72="","",'Gint Worksheet'!E72)</f>
        <v/>
      </c>
      <c r="G131" s="493"/>
      <c r="H131" s="117" t="str">
        <f>IF('Gint Worksheet'!H72="","",'Gint Worksheet'!H72)</f>
        <v/>
      </c>
      <c r="I131" s="493"/>
      <c r="J131" s="117" t="str">
        <f>IF('Gint Worksheet'!J72="","",'Gint Worksheet'!J72)</f>
        <v/>
      </c>
      <c r="K131" s="493"/>
      <c r="L131" s="117" t="str">
        <f>IF('Gint Worksheet'!I72="","",'Gint Worksheet'!I72)</f>
        <v/>
      </c>
      <c r="M131" s="491"/>
      <c r="N131" s="117" t="str">
        <f>IF('Gint Worksheet'!K72="","",'Gint Worksheet'!K72)</f>
        <v/>
      </c>
      <c r="O131" s="491"/>
      <c r="P131" s="491"/>
      <c r="Q131" s="491"/>
      <c r="R131" s="490"/>
      <c r="S131" s="494"/>
    </row>
    <row r="132" spans="1:19" ht="18.95" customHeight="1" x14ac:dyDescent="0.2">
      <c r="A132" s="590" t="str">
        <f>IF('Gint Worksheet'!A73="","",'Gint Worksheet'!A73)</f>
        <v/>
      </c>
      <c r="B132" s="117" t="str">
        <f>IF('Gint Worksheet'!B73="","",'Gint Worksheet'!B73)</f>
        <v/>
      </c>
      <c r="C132" s="591" t="str">
        <f>IF('Gint Worksheet'!C73="","",'Gint Worksheet'!C73)</f>
        <v/>
      </c>
      <c r="D132" s="117" t="str">
        <f>IF('Gint Worksheet'!D73="","",'Gint Worksheet'!D73)</f>
        <v/>
      </c>
      <c r="E132" s="493"/>
      <c r="F132" s="117" t="str">
        <f>IF('Gint Worksheet'!E73="","",'Gint Worksheet'!E73)</f>
        <v/>
      </c>
      <c r="G132" s="493"/>
      <c r="H132" s="117" t="str">
        <f>IF('Gint Worksheet'!H73="","",'Gint Worksheet'!H73)</f>
        <v/>
      </c>
      <c r="I132" s="493"/>
      <c r="J132" s="117" t="str">
        <f>IF('Gint Worksheet'!J73="","",'Gint Worksheet'!J73)</f>
        <v/>
      </c>
      <c r="K132" s="493"/>
      <c r="L132" s="117" t="str">
        <f>IF('Gint Worksheet'!I73="","",'Gint Worksheet'!I73)</f>
        <v/>
      </c>
      <c r="M132" s="491"/>
      <c r="N132" s="117" t="str">
        <f>IF('Gint Worksheet'!K73="","",'Gint Worksheet'!K73)</f>
        <v/>
      </c>
      <c r="O132" s="491"/>
      <c r="P132" s="491"/>
      <c r="Q132" s="491"/>
      <c r="R132" s="490"/>
      <c r="S132" s="494"/>
    </row>
    <row r="133" spans="1:19" ht="18.95" customHeight="1" x14ac:dyDescent="0.2">
      <c r="A133" s="590" t="str">
        <f>IF('Gint Worksheet'!A74="","",'Gint Worksheet'!A74)</f>
        <v/>
      </c>
      <c r="B133" s="117" t="str">
        <f>IF('Gint Worksheet'!B74="","",'Gint Worksheet'!B74)</f>
        <v/>
      </c>
      <c r="C133" s="591" t="str">
        <f>IF('Gint Worksheet'!C74="","",'Gint Worksheet'!C74)</f>
        <v/>
      </c>
      <c r="D133" s="117" t="str">
        <f>IF('Gint Worksheet'!D74="","",'Gint Worksheet'!D74)</f>
        <v/>
      </c>
      <c r="E133" s="493"/>
      <c r="F133" s="117" t="str">
        <f>IF('Gint Worksheet'!E74="","",'Gint Worksheet'!E74)</f>
        <v/>
      </c>
      <c r="G133" s="493"/>
      <c r="H133" s="117" t="str">
        <f>IF('Gint Worksheet'!H74="","",'Gint Worksheet'!H74)</f>
        <v/>
      </c>
      <c r="I133" s="493"/>
      <c r="J133" s="117" t="str">
        <f>IF('Gint Worksheet'!J74="","",'Gint Worksheet'!J74)</f>
        <v/>
      </c>
      <c r="K133" s="493"/>
      <c r="L133" s="117" t="str">
        <f>IF('Gint Worksheet'!I74="","",'Gint Worksheet'!I74)</f>
        <v/>
      </c>
      <c r="M133" s="491"/>
      <c r="N133" s="117" t="str">
        <f>IF('Gint Worksheet'!K74="","",'Gint Worksheet'!K74)</f>
        <v/>
      </c>
      <c r="O133" s="491"/>
      <c r="P133" s="491"/>
      <c r="Q133" s="491"/>
      <c r="R133" s="490"/>
      <c r="S133" s="494"/>
    </row>
    <row r="134" spans="1:19" ht="18.95" customHeight="1" x14ac:dyDescent="0.2">
      <c r="A134" s="590" t="str">
        <f>IF('Gint Worksheet'!A75="","",'Gint Worksheet'!A75)</f>
        <v/>
      </c>
      <c r="B134" s="117" t="str">
        <f>IF('Gint Worksheet'!B75="","",'Gint Worksheet'!B75)</f>
        <v/>
      </c>
      <c r="C134" s="591" t="str">
        <f>IF('Gint Worksheet'!C75="","",'Gint Worksheet'!C75)</f>
        <v/>
      </c>
      <c r="D134" s="117" t="str">
        <f>IF('Gint Worksheet'!D75="","",'Gint Worksheet'!D75)</f>
        <v/>
      </c>
      <c r="E134" s="493"/>
      <c r="F134" s="117" t="str">
        <f>IF('Gint Worksheet'!E75="","",'Gint Worksheet'!E75)</f>
        <v/>
      </c>
      <c r="G134" s="493"/>
      <c r="H134" s="117" t="str">
        <f>IF('Gint Worksheet'!H75="","",'Gint Worksheet'!H75)</f>
        <v/>
      </c>
      <c r="I134" s="493"/>
      <c r="J134" s="117" t="str">
        <f>IF('Gint Worksheet'!J75="","",'Gint Worksheet'!J75)</f>
        <v/>
      </c>
      <c r="K134" s="493"/>
      <c r="L134" s="117" t="str">
        <f>IF('Gint Worksheet'!I75="","",'Gint Worksheet'!I75)</f>
        <v/>
      </c>
      <c r="M134" s="491"/>
      <c r="N134" s="117" t="str">
        <f>IF('Gint Worksheet'!K75="","",'Gint Worksheet'!K75)</f>
        <v/>
      </c>
      <c r="O134" s="491"/>
      <c r="P134" s="491"/>
      <c r="Q134" s="491"/>
      <c r="R134" s="490"/>
      <c r="S134" s="494"/>
    </row>
    <row r="135" spans="1:19" ht="18.95" customHeight="1" x14ac:dyDescent="0.2">
      <c r="A135" s="590" t="str">
        <f>IF('Gint Worksheet'!A76="","",'Gint Worksheet'!A76)</f>
        <v/>
      </c>
      <c r="B135" s="117" t="str">
        <f>IF('Gint Worksheet'!B76="","",'Gint Worksheet'!B76)</f>
        <v/>
      </c>
      <c r="C135" s="591" t="str">
        <f>IF('Gint Worksheet'!C76="","",'Gint Worksheet'!C76)</f>
        <v/>
      </c>
      <c r="D135" s="117" t="str">
        <f>IF('Gint Worksheet'!D76="","",'Gint Worksheet'!D76)</f>
        <v/>
      </c>
      <c r="E135" s="493"/>
      <c r="F135" s="117" t="str">
        <f>IF('Gint Worksheet'!E76="","",'Gint Worksheet'!E76)</f>
        <v/>
      </c>
      <c r="G135" s="493"/>
      <c r="H135" s="117" t="str">
        <f>IF('Gint Worksheet'!H76="","",'Gint Worksheet'!H76)</f>
        <v/>
      </c>
      <c r="I135" s="493"/>
      <c r="J135" s="117" t="str">
        <f>IF('Gint Worksheet'!J76="","",'Gint Worksheet'!J76)</f>
        <v/>
      </c>
      <c r="K135" s="493"/>
      <c r="L135" s="117" t="str">
        <f>IF('Gint Worksheet'!I76="","",'Gint Worksheet'!I76)</f>
        <v/>
      </c>
      <c r="M135" s="491"/>
      <c r="N135" s="117" t="str">
        <f>IF('Gint Worksheet'!K76="","",'Gint Worksheet'!K76)</f>
        <v/>
      </c>
      <c r="O135" s="491"/>
      <c r="P135" s="491"/>
      <c r="Q135" s="491"/>
      <c r="R135" s="490"/>
      <c r="S135" s="494"/>
    </row>
    <row r="136" spans="1:19" ht="18.95" customHeight="1" x14ac:dyDescent="0.2">
      <c r="A136" s="590" t="str">
        <f>IF('Gint Worksheet'!A77="","",'Gint Worksheet'!A77)</f>
        <v/>
      </c>
      <c r="B136" s="117" t="str">
        <f>IF('Gint Worksheet'!B77="","",'Gint Worksheet'!B77)</f>
        <v/>
      </c>
      <c r="C136" s="591" t="str">
        <f>IF('Gint Worksheet'!C77="","",'Gint Worksheet'!C77)</f>
        <v/>
      </c>
      <c r="D136" s="117" t="str">
        <f>IF('Gint Worksheet'!D77="","",'Gint Worksheet'!D77)</f>
        <v/>
      </c>
      <c r="E136" s="493"/>
      <c r="F136" s="117" t="str">
        <f>IF('Gint Worksheet'!E77="","",'Gint Worksheet'!E77)</f>
        <v/>
      </c>
      <c r="G136" s="493"/>
      <c r="H136" s="117" t="str">
        <f>IF('Gint Worksheet'!H77="","",'Gint Worksheet'!H77)</f>
        <v/>
      </c>
      <c r="I136" s="493"/>
      <c r="J136" s="117" t="str">
        <f>IF('Gint Worksheet'!J77="","",'Gint Worksheet'!J77)</f>
        <v/>
      </c>
      <c r="K136" s="493"/>
      <c r="L136" s="117" t="str">
        <f>IF('Gint Worksheet'!I77="","",'Gint Worksheet'!I77)</f>
        <v/>
      </c>
      <c r="M136" s="491"/>
      <c r="N136" s="117" t="str">
        <f>IF('Gint Worksheet'!K77="","",'Gint Worksheet'!K77)</f>
        <v/>
      </c>
      <c r="O136" s="491"/>
      <c r="P136" s="491"/>
      <c r="Q136" s="491"/>
      <c r="R136" s="490"/>
      <c r="S136" s="494"/>
    </row>
    <row r="137" spans="1:19" ht="18.95" customHeight="1" x14ac:dyDescent="0.2">
      <c r="A137" s="590" t="str">
        <f>IF('Gint Worksheet'!A78="","",'Gint Worksheet'!A78)</f>
        <v/>
      </c>
      <c r="B137" s="117" t="str">
        <f>IF('Gint Worksheet'!B78="","",'Gint Worksheet'!B78)</f>
        <v/>
      </c>
      <c r="C137" s="591" t="str">
        <f>IF('Gint Worksheet'!C78="","",'Gint Worksheet'!C78)</f>
        <v/>
      </c>
      <c r="D137" s="117" t="str">
        <f>IF('Gint Worksheet'!D78="","",'Gint Worksheet'!D78)</f>
        <v/>
      </c>
      <c r="E137" s="493"/>
      <c r="F137" s="117" t="str">
        <f>IF('Gint Worksheet'!E78="","",'Gint Worksheet'!E78)</f>
        <v/>
      </c>
      <c r="G137" s="493"/>
      <c r="H137" s="117" t="str">
        <f>IF('Gint Worksheet'!H78="","",'Gint Worksheet'!H78)</f>
        <v/>
      </c>
      <c r="I137" s="493"/>
      <c r="J137" s="117" t="str">
        <f>IF('Gint Worksheet'!J78="","",'Gint Worksheet'!J78)</f>
        <v/>
      </c>
      <c r="K137" s="493"/>
      <c r="L137" s="117" t="str">
        <f>IF('Gint Worksheet'!I78="","",'Gint Worksheet'!I78)</f>
        <v/>
      </c>
      <c r="M137" s="491"/>
      <c r="N137" s="117" t="str">
        <f>IF('Gint Worksheet'!K78="","",'Gint Worksheet'!K78)</f>
        <v/>
      </c>
      <c r="O137" s="491"/>
      <c r="P137" s="491"/>
      <c r="Q137" s="491"/>
      <c r="R137" s="490"/>
      <c r="S137" s="494"/>
    </row>
    <row r="138" spans="1:19" ht="18.95" customHeight="1" x14ac:dyDescent="0.2">
      <c r="A138" s="590" t="str">
        <f>IF('Gint Worksheet'!A79="","",'Gint Worksheet'!A79)</f>
        <v/>
      </c>
      <c r="B138" s="117" t="str">
        <f>IF('Gint Worksheet'!B79="","",'Gint Worksheet'!B79)</f>
        <v/>
      </c>
      <c r="C138" s="591" t="str">
        <f>IF('Gint Worksheet'!C79="","",'Gint Worksheet'!C79)</f>
        <v/>
      </c>
      <c r="D138" s="117" t="str">
        <f>IF('Gint Worksheet'!D79="","",'Gint Worksheet'!D79)</f>
        <v/>
      </c>
      <c r="E138" s="493"/>
      <c r="F138" s="117" t="str">
        <f>IF('Gint Worksheet'!E79="","",'Gint Worksheet'!E79)</f>
        <v/>
      </c>
      <c r="G138" s="493"/>
      <c r="H138" s="117" t="str">
        <f>IF('Gint Worksheet'!H79="","",'Gint Worksheet'!H79)</f>
        <v/>
      </c>
      <c r="I138" s="493"/>
      <c r="J138" s="117" t="str">
        <f>IF('Gint Worksheet'!J79="","",'Gint Worksheet'!J79)</f>
        <v/>
      </c>
      <c r="K138" s="493"/>
      <c r="L138" s="117" t="str">
        <f>IF('Gint Worksheet'!I79="","",'Gint Worksheet'!I79)</f>
        <v/>
      </c>
      <c r="M138" s="491"/>
      <c r="N138" s="117" t="str">
        <f>IF('Gint Worksheet'!K79="","",'Gint Worksheet'!K79)</f>
        <v/>
      </c>
      <c r="O138" s="491"/>
      <c r="P138" s="491"/>
      <c r="Q138" s="491"/>
      <c r="R138" s="490"/>
      <c r="S138" s="494"/>
    </row>
    <row r="139" spans="1:19" ht="18.95" customHeight="1" x14ac:dyDescent="0.2">
      <c r="A139" s="590" t="str">
        <f>IF('Gint Worksheet'!A80="","",'Gint Worksheet'!A80)</f>
        <v/>
      </c>
      <c r="B139" s="117" t="str">
        <f>IF('Gint Worksheet'!B80="","",'Gint Worksheet'!B80)</f>
        <v/>
      </c>
      <c r="C139" s="591" t="str">
        <f>IF('Gint Worksheet'!C80="","",'Gint Worksheet'!C80)</f>
        <v/>
      </c>
      <c r="D139" s="117" t="str">
        <f>IF('Gint Worksheet'!D80="","",'Gint Worksheet'!D80)</f>
        <v/>
      </c>
      <c r="E139" s="493"/>
      <c r="F139" s="117" t="str">
        <f>IF('Gint Worksheet'!E80="","",'Gint Worksheet'!E80)</f>
        <v/>
      </c>
      <c r="G139" s="493"/>
      <c r="H139" s="117" t="str">
        <f>IF('Gint Worksheet'!H80="","",'Gint Worksheet'!H80)</f>
        <v/>
      </c>
      <c r="I139" s="493"/>
      <c r="J139" s="117" t="str">
        <f>IF('Gint Worksheet'!J80="","",'Gint Worksheet'!J80)</f>
        <v/>
      </c>
      <c r="K139" s="493"/>
      <c r="L139" s="117" t="str">
        <f>IF('Gint Worksheet'!I80="","",'Gint Worksheet'!I80)</f>
        <v/>
      </c>
      <c r="M139" s="491"/>
      <c r="N139" s="117" t="str">
        <f>IF('Gint Worksheet'!K80="","",'Gint Worksheet'!K80)</f>
        <v/>
      </c>
      <c r="O139" s="491"/>
      <c r="P139" s="491"/>
      <c r="Q139" s="491"/>
      <c r="R139" s="490"/>
      <c r="S139" s="494"/>
    </row>
    <row r="140" spans="1:19" ht="18.95" customHeight="1" x14ac:dyDescent="0.2">
      <c r="A140" s="590" t="str">
        <f>IF('Gint Worksheet'!A81="","",'Gint Worksheet'!A81)</f>
        <v/>
      </c>
      <c r="B140" s="117" t="str">
        <f>IF('Gint Worksheet'!B81="","",'Gint Worksheet'!B81)</f>
        <v/>
      </c>
      <c r="C140" s="591" t="str">
        <f>IF('Gint Worksheet'!C81="","",'Gint Worksheet'!C81)</f>
        <v/>
      </c>
      <c r="D140" s="117" t="str">
        <f>IF('Gint Worksheet'!D81="","",'Gint Worksheet'!D81)</f>
        <v/>
      </c>
      <c r="E140" s="493"/>
      <c r="F140" s="117" t="str">
        <f>IF('Gint Worksheet'!E81="","",'Gint Worksheet'!E81)</f>
        <v/>
      </c>
      <c r="G140" s="493"/>
      <c r="H140" s="117" t="str">
        <f>IF('Gint Worksheet'!H81="","",'Gint Worksheet'!H81)</f>
        <v/>
      </c>
      <c r="I140" s="493"/>
      <c r="J140" s="117" t="str">
        <f>IF('Gint Worksheet'!J81="","",'Gint Worksheet'!J81)</f>
        <v/>
      </c>
      <c r="K140" s="493"/>
      <c r="L140" s="117" t="str">
        <f>IF('Gint Worksheet'!I81="","",'Gint Worksheet'!I81)</f>
        <v/>
      </c>
      <c r="M140" s="491"/>
      <c r="N140" s="117" t="str">
        <f>IF('Gint Worksheet'!K81="","",'Gint Worksheet'!K81)</f>
        <v/>
      </c>
      <c r="O140" s="491"/>
      <c r="P140" s="491"/>
      <c r="Q140" s="491"/>
      <c r="R140" s="490"/>
      <c r="S140" s="494"/>
    </row>
    <row r="141" spans="1:19" ht="18.95" customHeight="1" x14ac:dyDescent="0.2">
      <c r="A141" s="590" t="str">
        <f>IF('Gint Worksheet'!A82="","",'Gint Worksheet'!A82)</f>
        <v/>
      </c>
      <c r="B141" s="117" t="str">
        <f>IF('Gint Worksheet'!B82="","",'Gint Worksheet'!B82)</f>
        <v/>
      </c>
      <c r="C141" s="591" t="str">
        <f>IF('Gint Worksheet'!C82="","",'Gint Worksheet'!C82)</f>
        <v/>
      </c>
      <c r="D141" s="117" t="str">
        <f>IF('Gint Worksheet'!D82="","",'Gint Worksheet'!D82)</f>
        <v/>
      </c>
      <c r="E141" s="493"/>
      <c r="F141" s="117" t="str">
        <f>IF('Gint Worksheet'!E82="","",'Gint Worksheet'!E82)</f>
        <v/>
      </c>
      <c r="G141" s="493"/>
      <c r="H141" s="117" t="str">
        <f>IF('Gint Worksheet'!H82="","",'Gint Worksheet'!H82)</f>
        <v/>
      </c>
      <c r="I141" s="493"/>
      <c r="J141" s="117" t="str">
        <f>IF('Gint Worksheet'!J82="","",'Gint Worksheet'!J82)</f>
        <v/>
      </c>
      <c r="K141" s="493"/>
      <c r="L141" s="117" t="str">
        <f>IF('Gint Worksheet'!I82="","",'Gint Worksheet'!I82)</f>
        <v/>
      </c>
      <c r="M141" s="491"/>
      <c r="N141" s="117" t="str">
        <f>IF('Gint Worksheet'!K82="","",'Gint Worksheet'!K82)</f>
        <v/>
      </c>
      <c r="O141" s="491"/>
      <c r="P141" s="491"/>
      <c r="Q141" s="491"/>
      <c r="R141" s="490"/>
      <c r="S141" s="494"/>
    </row>
    <row r="142" spans="1:19" ht="18.95" customHeight="1" thickBot="1" x14ac:dyDescent="0.25">
      <c r="A142" s="590" t="str">
        <f>IF('Gint Worksheet'!A83="","",'Gint Worksheet'!A83)</f>
        <v/>
      </c>
      <c r="B142" s="117" t="str">
        <f>IF('Gint Worksheet'!B83="","",'Gint Worksheet'!B83)</f>
        <v/>
      </c>
      <c r="C142" s="591" t="str">
        <f>IF('Gint Worksheet'!C83="","",'Gint Worksheet'!C83)</f>
        <v/>
      </c>
      <c r="D142" s="117" t="str">
        <f>IF('Gint Worksheet'!D83="","",'Gint Worksheet'!D83)</f>
        <v/>
      </c>
      <c r="E142" s="493"/>
      <c r="F142" s="117" t="str">
        <f>IF('Gint Worksheet'!E83="","",'Gint Worksheet'!E83)</f>
        <v/>
      </c>
      <c r="G142" s="493"/>
      <c r="H142" s="117" t="str">
        <f>IF('Gint Worksheet'!H83="","",'Gint Worksheet'!H83)</f>
        <v/>
      </c>
      <c r="I142" s="493"/>
      <c r="J142" s="117" t="str">
        <f>IF('Gint Worksheet'!J83="","",'Gint Worksheet'!J83)</f>
        <v/>
      </c>
      <c r="K142" s="493"/>
      <c r="L142" s="117" t="str">
        <f>IF('Gint Worksheet'!I83="","",'Gint Worksheet'!I83)</f>
        <v/>
      </c>
      <c r="M142" s="491"/>
      <c r="N142" s="117" t="str">
        <f>IF('Gint Worksheet'!K83="","",'Gint Worksheet'!K83)</f>
        <v/>
      </c>
      <c r="O142" s="491"/>
      <c r="P142" s="491"/>
      <c r="Q142" s="491"/>
      <c r="R142" s="490"/>
      <c r="S142" s="494"/>
    </row>
    <row r="143" spans="1:19" ht="18.95" customHeight="1" x14ac:dyDescent="0.2">
      <c r="A143" s="104"/>
      <c r="B143" s="728" t="s">
        <v>231</v>
      </c>
      <c r="C143" s="741"/>
      <c r="D143" s="107">
        <f t="shared" ref="D143:S143" si="8">SUM(D128:D142)</f>
        <v>0</v>
      </c>
      <c r="E143" s="107">
        <f t="shared" si="8"/>
        <v>0</v>
      </c>
      <c r="F143" s="107">
        <f t="shared" si="8"/>
        <v>0</v>
      </c>
      <c r="G143" s="107">
        <f t="shared" si="8"/>
        <v>0</v>
      </c>
      <c r="H143" s="107">
        <f t="shared" si="8"/>
        <v>0</v>
      </c>
      <c r="I143" s="107">
        <f t="shared" si="8"/>
        <v>0</v>
      </c>
      <c r="J143" s="107">
        <f t="shared" si="8"/>
        <v>0</v>
      </c>
      <c r="K143" s="107">
        <f t="shared" si="8"/>
        <v>0</v>
      </c>
      <c r="L143" s="107">
        <f t="shared" si="8"/>
        <v>0</v>
      </c>
      <c r="M143" s="107">
        <f t="shared" si="8"/>
        <v>0</v>
      </c>
      <c r="N143" s="107">
        <f t="shared" si="8"/>
        <v>0</v>
      </c>
      <c r="O143" s="107">
        <f t="shared" si="8"/>
        <v>0</v>
      </c>
      <c r="P143" s="107">
        <f t="shared" si="8"/>
        <v>0</v>
      </c>
      <c r="Q143" s="107">
        <f t="shared" si="8"/>
        <v>0</v>
      </c>
      <c r="R143" s="107">
        <f t="shared" si="8"/>
        <v>0</v>
      </c>
      <c r="S143" s="407">
        <f t="shared" si="8"/>
        <v>0</v>
      </c>
    </row>
    <row r="144" spans="1:19" ht="18.95" customHeight="1" x14ac:dyDescent="0.2">
      <c r="A144" s="100"/>
      <c r="B144" s="730" t="s">
        <v>232</v>
      </c>
      <c r="C144" s="742"/>
      <c r="D144" s="344">
        <f>D27+D56+D85+D114+D143</f>
        <v>0</v>
      </c>
      <c r="E144" s="344">
        <f>E27+E56+E85+E114+E143</f>
        <v>0</v>
      </c>
      <c r="F144" s="344">
        <f t="shared" ref="F144:S144" si="9">F27+F56+F85+F114+F143</f>
        <v>0</v>
      </c>
      <c r="G144" s="344">
        <f t="shared" si="9"/>
        <v>0</v>
      </c>
      <c r="H144" s="344">
        <f t="shared" si="9"/>
        <v>0</v>
      </c>
      <c r="I144" s="344">
        <f t="shared" si="9"/>
        <v>0</v>
      </c>
      <c r="J144" s="344">
        <f t="shared" si="9"/>
        <v>0</v>
      </c>
      <c r="K144" s="344">
        <f t="shared" si="9"/>
        <v>0</v>
      </c>
      <c r="L144" s="344">
        <f t="shared" si="9"/>
        <v>0</v>
      </c>
      <c r="M144" s="344">
        <f t="shared" si="9"/>
        <v>0</v>
      </c>
      <c r="N144" s="344">
        <f t="shared" si="9"/>
        <v>0</v>
      </c>
      <c r="O144" s="344">
        <f t="shared" si="9"/>
        <v>0</v>
      </c>
      <c r="P144" s="344">
        <f t="shared" si="9"/>
        <v>0</v>
      </c>
      <c r="Q144" s="344">
        <f t="shared" si="9"/>
        <v>0</v>
      </c>
      <c r="R144" s="344">
        <f t="shared" si="9"/>
        <v>0</v>
      </c>
      <c r="S144" s="596">
        <f t="shared" si="9"/>
        <v>0</v>
      </c>
    </row>
    <row r="145" spans="1:19" ht="18.95" customHeight="1" thickBot="1" x14ac:dyDescent="0.25">
      <c r="A145" s="101"/>
      <c r="B145" s="723" t="s">
        <v>233</v>
      </c>
      <c r="C145" s="743"/>
      <c r="D145" s="102"/>
      <c r="E145" s="102"/>
      <c r="F145" s="97"/>
      <c r="G145" s="97"/>
      <c r="H145" s="97"/>
      <c r="I145" s="98"/>
      <c r="J145" s="97"/>
      <c r="K145" s="98"/>
      <c r="L145" s="97"/>
      <c r="M145" s="97"/>
      <c r="N145" s="97"/>
      <c r="O145" s="97"/>
      <c r="P145" s="97"/>
      <c r="Q145" s="98"/>
      <c r="R145" s="97"/>
      <c r="S145" s="594"/>
    </row>
    <row r="146" spans="1:19" ht="18.95" customHeight="1" x14ac:dyDescent="0.2"/>
    <row r="147" spans="1:19" ht="18.95" customHeight="1" x14ac:dyDescent="0.2"/>
    <row r="148" spans="1:19" ht="18.95" customHeight="1" x14ac:dyDescent="0.2"/>
    <row r="149" spans="1:19" ht="18.95" customHeight="1" x14ac:dyDescent="0.2"/>
    <row r="150" spans="1:19" ht="18.95" customHeight="1" x14ac:dyDescent="0.2"/>
    <row r="151" spans="1:19" ht="18.95" customHeight="1" x14ac:dyDescent="0.2"/>
    <row r="152" spans="1:19" ht="18.95" customHeight="1" x14ac:dyDescent="0.2"/>
    <row r="153" spans="1:19" ht="18.95" customHeight="1" x14ac:dyDescent="0.2"/>
    <row r="154" spans="1:19" ht="18.95" customHeight="1" x14ac:dyDescent="0.2"/>
    <row r="155" spans="1:19" ht="18.95" customHeight="1" x14ac:dyDescent="0.2"/>
    <row r="156" spans="1:19" ht="18.95" customHeight="1" x14ac:dyDescent="0.2"/>
    <row r="157" spans="1:19" ht="18.95" customHeight="1" x14ac:dyDescent="0.2"/>
    <row r="158" spans="1:19" ht="18.95" customHeight="1" x14ac:dyDescent="0.2"/>
    <row r="159" spans="1:19" ht="18.95" customHeight="1" x14ac:dyDescent="0.2"/>
    <row r="160" spans="1:19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</sheetData>
  <sheetProtection algorithmName="SHA-512" hashValue="b9NvUuS+RgnctHAMsItkv3hlDMBjQ2E91mlgAkwVrIp1FzY3zYMn4yhM1rPC9eRxwjaEUgfvFxsQqsd6LDGj+g==" saltValue="65fMVRnU7BBNQSjl9YR8Sw==" spinCount="100000" sheet="1" objects="1" scenarios="1" selectLockedCells="1" selectUnlockedCells="1"/>
  <mergeCells count="90">
    <mergeCell ref="B144:C144"/>
    <mergeCell ref="B145:C145"/>
    <mergeCell ref="H124:I124"/>
    <mergeCell ref="L124:M124"/>
    <mergeCell ref="O124:P124"/>
    <mergeCell ref="R124:S124"/>
    <mergeCell ref="B126:B127"/>
    <mergeCell ref="B143:C143"/>
    <mergeCell ref="A118:Q118"/>
    <mergeCell ref="R118:S118"/>
    <mergeCell ref="A119:S119"/>
    <mergeCell ref="A121:S121"/>
    <mergeCell ref="C123:F123"/>
    <mergeCell ref="G123:I123"/>
    <mergeCell ref="R123:S123"/>
    <mergeCell ref="J123:Q123"/>
    <mergeCell ref="A117:Q117"/>
    <mergeCell ref="A59:Q59"/>
    <mergeCell ref="J65:Q65"/>
    <mergeCell ref="B68:B69"/>
    <mergeCell ref="B85:C85"/>
    <mergeCell ref="B86:C86"/>
    <mergeCell ref="B87:C87"/>
    <mergeCell ref="H66:I66"/>
    <mergeCell ref="L66:M66"/>
    <mergeCell ref="B97:B98"/>
    <mergeCell ref="B114:C114"/>
    <mergeCell ref="C65:F65"/>
    <mergeCell ref="G65:I65"/>
    <mergeCell ref="R95:S95"/>
    <mergeCell ref="B39:B40"/>
    <mergeCell ref="B56:C56"/>
    <mergeCell ref="B57:C57"/>
    <mergeCell ref="B58:C58"/>
    <mergeCell ref="R59:S59"/>
    <mergeCell ref="A60:Q60"/>
    <mergeCell ref="R60:S60"/>
    <mergeCell ref="A90:S90"/>
    <mergeCell ref="A92:S92"/>
    <mergeCell ref="C94:F94"/>
    <mergeCell ref="G94:I94"/>
    <mergeCell ref="O66:P66"/>
    <mergeCell ref="R66:S66"/>
    <mergeCell ref="A61:S61"/>
    <mergeCell ref="A63:S63"/>
    <mergeCell ref="H37:I37"/>
    <mergeCell ref="L37:M37"/>
    <mergeCell ref="O37:P37"/>
    <mergeCell ref="R37:S37"/>
    <mergeCell ref="R117:S117"/>
    <mergeCell ref="R94:S94"/>
    <mergeCell ref="J94:Q94"/>
    <mergeCell ref="A88:Q88"/>
    <mergeCell ref="R88:S88"/>
    <mergeCell ref="A89:Q89"/>
    <mergeCell ref="R89:S89"/>
    <mergeCell ref="B115:C115"/>
    <mergeCell ref="B116:C116"/>
    <mergeCell ref="H95:I95"/>
    <mergeCell ref="L95:M95"/>
    <mergeCell ref="O95:P95"/>
    <mergeCell ref="R31:S31"/>
    <mergeCell ref="A32:S32"/>
    <mergeCell ref="C36:F36"/>
    <mergeCell ref="G36:I36"/>
    <mergeCell ref="R36:S36"/>
    <mergeCell ref="J36:Q36"/>
    <mergeCell ref="A34:S34"/>
    <mergeCell ref="R7:S7"/>
    <mergeCell ref="O8:P8"/>
    <mergeCell ref="R8:S8"/>
    <mergeCell ref="H8:I8"/>
    <mergeCell ref="L8:M8"/>
    <mergeCell ref="J7:Q7"/>
    <mergeCell ref="R65:S65"/>
    <mergeCell ref="A30:Q30"/>
    <mergeCell ref="R30:S30"/>
    <mergeCell ref="A31:Q31"/>
    <mergeCell ref="R1:S1"/>
    <mergeCell ref="R2:S2"/>
    <mergeCell ref="A1:Q1"/>
    <mergeCell ref="A2:Q2"/>
    <mergeCell ref="A5:S5"/>
    <mergeCell ref="A3:S3"/>
    <mergeCell ref="B29:C29"/>
    <mergeCell ref="C7:F7"/>
    <mergeCell ref="G7:I7"/>
    <mergeCell ref="B27:C27"/>
    <mergeCell ref="B28:C28"/>
    <mergeCell ref="B10:B11"/>
  </mergeCells>
  <phoneticPr fontId="2" type="noConversion"/>
  <conditionalFormatting sqref="D56:S56 D143:S144 D27:S28 D114:S114 D85:S85">
    <cfRule type="cellIs" dxfId="5" priority="1" stopIfTrue="1" operator="equal">
      <formula>0</formula>
    </cfRule>
  </conditionalFormatting>
  <pageMargins left="0" right="0" top="0.5" bottom="0" header="0.5" footer="0.5"/>
  <pageSetup orientation="landscape" r:id="rId1"/>
  <headerFooter alignWithMargins="0"/>
  <rowBreaks count="2" manualBreakCount="2">
    <brk id="29" max="18" man="1"/>
    <brk id="116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</sheetPr>
  <dimension ref="A1:T146"/>
  <sheetViews>
    <sheetView topLeftCell="A19" zoomScaleNormal="100" workbookViewId="0">
      <selection activeCell="AC14" sqref="AB14:AC14"/>
    </sheetView>
  </sheetViews>
  <sheetFormatPr defaultColWidth="9.140625" defaultRowHeight="12.75" x14ac:dyDescent="0.2"/>
  <cols>
    <col min="1" max="1" width="5.28515625" style="28" customWidth="1"/>
    <col min="2" max="2" width="9.7109375" style="28" customWidth="1"/>
    <col min="3" max="3" width="5.7109375" style="28" customWidth="1"/>
    <col min="4" max="20" width="6.42578125" style="28" customWidth="1"/>
    <col min="21" max="16384" width="9.140625" style="28"/>
  </cols>
  <sheetData>
    <row r="1" spans="1:20" ht="12.75" customHeight="1" x14ac:dyDescent="0.2">
      <c r="A1" s="717" t="s">
        <v>353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  <c r="Q1" s="717"/>
      <c r="R1" s="717"/>
      <c r="S1" s="720" t="s">
        <v>203</v>
      </c>
      <c r="T1" s="744"/>
    </row>
    <row r="2" spans="1:20" ht="12.75" customHeight="1" x14ac:dyDescent="0.2">
      <c r="A2" s="719" t="s">
        <v>354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45" t="s">
        <v>204</v>
      </c>
      <c r="T2" s="746"/>
    </row>
    <row r="3" spans="1:20" ht="12.75" customHeight="1" x14ac:dyDescent="0.2">
      <c r="A3" s="747" t="s">
        <v>350</v>
      </c>
      <c r="B3" s="747"/>
      <c r="C3" s="747"/>
      <c r="D3" s="747"/>
      <c r="E3" s="747"/>
      <c r="F3" s="747"/>
      <c r="G3" s="747"/>
      <c r="H3" s="747"/>
      <c r="I3" s="747"/>
      <c r="J3" s="747"/>
      <c r="K3" s="747"/>
      <c r="L3" s="747"/>
      <c r="M3" s="747"/>
      <c r="N3" s="747"/>
      <c r="O3" s="747"/>
      <c r="P3" s="747"/>
      <c r="Q3" s="747"/>
      <c r="R3" s="747"/>
      <c r="S3" s="747"/>
      <c r="T3" s="747"/>
    </row>
    <row r="4" spans="1:20" ht="12.75" customHeight="1" x14ac:dyDescent="0.2">
      <c r="A4" s="262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</row>
    <row r="5" spans="1:20" ht="12.75" customHeight="1" x14ac:dyDescent="0.2">
      <c r="A5" s="7"/>
      <c r="B5" s="13"/>
      <c r="C5" s="13"/>
      <c r="D5" s="9"/>
      <c r="E5" s="13"/>
      <c r="F5" s="13"/>
      <c r="G5" s="13"/>
      <c r="H5" s="29"/>
      <c r="I5" s="29"/>
      <c r="J5" s="30"/>
      <c r="K5" s="21"/>
      <c r="L5" s="21"/>
      <c r="M5" s="20"/>
      <c r="N5" s="21"/>
      <c r="O5" s="21"/>
      <c r="P5" s="13"/>
      <c r="Q5" s="34"/>
      <c r="R5" s="34"/>
      <c r="S5" s="10"/>
      <c r="T5" s="13"/>
    </row>
    <row r="6" spans="1:20" ht="14.25" customHeight="1" x14ac:dyDescent="0.25">
      <c r="A6" s="721" t="s">
        <v>234</v>
      </c>
      <c r="B6" s="721"/>
      <c r="C6" s="721"/>
      <c r="D6" s="721"/>
      <c r="E6" s="721"/>
      <c r="F6" s="721"/>
      <c r="G6" s="721"/>
      <c r="H6" s="721"/>
      <c r="I6" s="721"/>
      <c r="J6" s="721"/>
      <c r="K6" s="721"/>
      <c r="L6" s="721"/>
      <c r="M6" s="721"/>
      <c r="N6" s="721"/>
      <c r="O6" s="721"/>
      <c r="P6" s="721"/>
      <c r="Q6" s="721"/>
      <c r="R6" s="721"/>
      <c r="S6" s="721"/>
      <c r="T6" s="721"/>
    </row>
    <row r="7" spans="1:20" ht="6.75" customHeight="1" x14ac:dyDescent="0.2">
      <c r="A7" s="7"/>
      <c r="B7" s="8"/>
      <c r="C7" s="8"/>
      <c r="D7" s="9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11"/>
      <c r="R7" s="11"/>
      <c r="S7" s="9"/>
      <c r="T7" s="9"/>
    </row>
    <row r="8" spans="1:20" x14ac:dyDescent="0.2">
      <c r="A8" s="14"/>
      <c r="B8" s="15" t="s">
        <v>206</v>
      </c>
      <c r="C8" s="725">
        <f>'TC 66-204 page 1'!C7:F7</f>
        <v>0</v>
      </c>
      <c r="D8" s="725"/>
      <c r="E8" s="725"/>
      <c r="F8" s="725"/>
      <c r="G8" s="34"/>
      <c r="H8" s="8"/>
      <c r="I8" s="8"/>
      <c r="J8" s="9"/>
      <c r="K8" s="9"/>
      <c r="L8" s="19" t="s">
        <v>211</v>
      </c>
      <c r="M8" s="433">
        <f>'Rate Classifications'!J4</f>
        <v>0</v>
      </c>
      <c r="N8" s="433"/>
      <c r="O8" s="406"/>
      <c r="P8" s="31"/>
      <c r="Q8" s="32"/>
      <c r="R8" s="748" t="s">
        <v>641</v>
      </c>
      <c r="S8" s="748"/>
      <c r="T8" s="748"/>
    </row>
    <row r="9" spans="1:20" ht="6.75" customHeight="1" thickBot="1" x14ac:dyDescent="0.25">
      <c r="A9" s="7"/>
      <c r="B9" s="33"/>
      <c r="C9" s="34"/>
      <c r="D9" s="9"/>
      <c r="E9" s="34"/>
      <c r="F9" s="34"/>
      <c r="G9" s="34"/>
      <c r="H9" s="34"/>
      <c r="I9" s="34"/>
      <c r="J9" s="34"/>
      <c r="K9" s="34"/>
      <c r="L9" s="35"/>
      <c r="M9" s="31"/>
      <c r="N9" s="18"/>
      <c r="O9" s="34"/>
      <c r="P9" s="34"/>
      <c r="Q9" s="34"/>
      <c r="R9" s="34"/>
      <c r="S9" s="9"/>
      <c r="T9" s="9"/>
    </row>
    <row r="10" spans="1:20" ht="17.25" customHeight="1" x14ac:dyDescent="0.2">
      <c r="A10" s="5"/>
      <c r="B10" s="78"/>
      <c r="C10" s="3"/>
      <c r="D10" s="340">
        <v>17</v>
      </c>
      <c r="E10" s="340">
        <v>18</v>
      </c>
      <c r="F10" s="341">
        <v>19</v>
      </c>
      <c r="G10" s="341">
        <v>20</v>
      </c>
      <c r="H10" s="341">
        <v>21</v>
      </c>
      <c r="I10" s="341">
        <v>22</v>
      </c>
      <c r="J10" s="341">
        <v>23</v>
      </c>
      <c r="K10" s="341">
        <v>24</v>
      </c>
      <c r="L10" s="341">
        <v>25</v>
      </c>
      <c r="M10" s="341">
        <v>26</v>
      </c>
      <c r="N10" s="341">
        <v>27</v>
      </c>
      <c r="O10" s="341">
        <v>28</v>
      </c>
      <c r="P10" s="341">
        <v>29</v>
      </c>
      <c r="Q10" s="341">
        <v>30</v>
      </c>
      <c r="R10" s="341">
        <v>31</v>
      </c>
      <c r="S10" s="341">
        <v>32</v>
      </c>
      <c r="T10" s="339">
        <v>33</v>
      </c>
    </row>
    <row r="11" spans="1:20" ht="120.75" customHeight="1" x14ac:dyDescent="0.2">
      <c r="A11" s="6" t="s">
        <v>212</v>
      </c>
      <c r="B11" s="36" t="s">
        <v>213</v>
      </c>
      <c r="C11" s="4" t="s">
        <v>214</v>
      </c>
      <c r="D11" s="103" t="s">
        <v>237</v>
      </c>
      <c r="E11" s="91" t="s">
        <v>220</v>
      </c>
      <c r="F11" s="37" t="s">
        <v>219</v>
      </c>
      <c r="G11" s="77" t="s">
        <v>239</v>
      </c>
      <c r="H11" s="37" t="s">
        <v>371</v>
      </c>
      <c r="I11" s="37" t="s">
        <v>337</v>
      </c>
      <c r="J11" s="37" t="s">
        <v>238</v>
      </c>
      <c r="K11" s="38" t="s">
        <v>240</v>
      </c>
      <c r="L11" s="37" t="s">
        <v>241</v>
      </c>
      <c r="M11" s="37" t="s">
        <v>242</v>
      </c>
      <c r="N11" s="37" t="s">
        <v>243</v>
      </c>
      <c r="O11" s="37" t="s">
        <v>244</v>
      </c>
      <c r="P11" s="37" t="s">
        <v>246</v>
      </c>
      <c r="Q11" s="37" t="s">
        <v>245</v>
      </c>
      <c r="R11" s="37" t="s">
        <v>249</v>
      </c>
      <c r="S11" s="37" t="s">
        <v>247</v>
      </c>
      <c r="T11" s="130" t="s">
        <v>248</v>
      </c>
    </row>
    <row r="12" spans="1:20" ht="18.75" customHeight="1" x14ac:dyDescent="0.2">
      <c r="A12" s="116" t="str">
        <f>'TC 66-204 page 1'!A12</f>
        <v/>
      </c>
      <c r="B12" s="117" t="str">
        <f>'TC 66-204 page 1'!B12</f>
        <v/>
      </c>
      <c r="C12" s="117" t="str">
        <f>'TC 66-204 page 1'!C12</f>
        <v/>
      </c>
      <c r="D12" s="117" t="str">
        <f>IF('Gint Worksheet'!M9="","",'Gint Worksheet'!M9)</f>
        <v/>
      </c>
      <c r="E12" s="117" t="str">
        <f>IF('Gint Worksheet'!G9="","",'Gint Worksheet'!G9)</f>
        <v/>
      </c>
      <c r="F12" s="490"/>
      <c r="G12" s="491"/>
      <c r="H12" s="117" t="str">
        <f>IF(B12="","",1)</f>
        <v/>
      </c>
      <c r="I12" s="491"/>
      <c r="J12" s="491"/>
      <c r="K12" s="493"/>
      <c r="L12" s="491"/>
      <c r="M12" s="493"/>
      <c r="N12" s="491"/>
      <c r="O12" s="491"/>
      <c r="P12" s="491"/>
      <c r="Q12" s="491"/>
      <c r="R12" s="491"/>
      <c r="S12" s="491"/>
      <c r="T12" s="494"/>
    </row>
    <row r="13" spans="1:20" ht="18.75" customHeight="1" x14ac:dyDescent="0.2">
      <c r="A13" s="116" t="str">
        <f>'TC 66-204 page 1'!A13</f>
        <v/>
      </c>
      <c r="B13" s="117" t="str">
        <f>'TC 66-204 page 1'!B13</f>
        <v/>
      </c>
      <c r="C13" s="117" t="str">
        <f>'TC 66-204 page 1'!C13</f>
        <v/>
      </c>
      <c r="D13" s="117" t="str">
        <f>IF('Gint Worksheet'!M10="","",'Gint Worksheet'!M10)</f>
        <v/>
      </c>
      <c r="E13" s="112" t="str">
        <f>IF('Gint Worksheet'!G10="","",'Gint Worksheet'!G10)</f>
        <v/>
      </c>
      <c r="F13" s="491"/>
      <c r="G13" s="491"/>
      <c r="H13" s="117" t="str">
        <f t="shared" ref="H13:H26" si="0">IF(B13="","",1)</f>
        <v/>
      </c>
      <c r="I13" s="491"/>
      <c r="J13" s="491"/>
      <c r="K13" s="493"/>
      <c r="L13" s="491"/>
      <c r="M13" s="493"/>
      <c r="N13" s="491"/>
      <c r="O13" s="495"/>
      <c r="P13" s="491"/>
      <c r="Q13" s="491"/>
      <c r="R13" s="496"/>
      <c r="S13" s="491"/>
      <c r="T13" s="494"/>
    </row>
    <row r="14" spans="1:20" ht="18.75" customHeight="1" x14ac:dyDescent="0.2">
      <c r="A14" s="116" t="str">
        <f>'TC 66-204 page 1'!A14</f>
        <v/>
      </c>
      <c r="B14" s="117" t="str">
        <f>'TC 66-204 page 1'!B14</f>
        <v/>
      </c>
      <c r="C14" s="111" t="str">
        <f>'TC 66-204 page 1'!C14</f>
        <v/>
      </c>
      <c r="D14" s="117" t="str">
        <f>IF('Gint Worksheet'!M11="","",'Gint Worksheet'!M11)</f>
        <v/>
      </c>
      <c r="E14" s="112" t="str">
        <f>IF('Gint Worksheet'!G11="","",'Gint Worksheet'!G11)</f>
        <v/>
      </c>
      <c r="F14" s="491"/>
      <c r="G14" s="491"/>
      <c r="H14" s="117" t="str">
        <f t="shared" si="0"/>
        <v/>
      </c>
      <c r="I14" s="491"/>
      <c r="J14" s="491"/>
      <c r="K14" s="493"/>
      <c r="L14" s="491"/>
      <c r="M14" s="493"/>
      <c r="N14" s="491"/>
      <c r="O14" s="491"/>
      <c r="P14" s="491"/>
      <c r="Q14" s="491"/>
      <c r="R14" s="491"/>
      <c r="S14" s="491"/>
      <c r="T14" s="494"/>
    </row>
    <row r="15" spans="1:20" ht="18.75" customHeight="1" x14ac:dyDescent="0.2">
      <c r="A15" s="116" t="str">
        <f>'TC 66-204 page 1'!A15</f>
        <v/>
      </c>
      <c r="B15" s="117" t="str">
        <f>'TC 66-204 page 1'!B15</f>
        <v/>
      </c>
      <c r="C15" s="111" t="str">
        <f>'TC 66-204 page 1'!C15</f>
        <v/>
      </c>
      <c r="D15" s="117" t="str">
        <f>IF('Gint Worksheet'!M12="","",'Gint Worksheet'!M12)</f>
        <v/>
      </c>
      <c r="E15" s="112" t="str">
        <f>IF('Gint Worksheet'!G12="","",'Gint Worksheet'!G12)</f>
        <v/>
      </c>
      <c r="F15" s="491"/>
      <c r="G15" s="491"/>
      <c r="H15" s="117" t="str">
        <f t="shared" si="0"/>
        <v/>
      </c>
      <c r="I15" s="491"/>
      <c r="J15" s="491"/>
      <c r="K15" s="493"/>
      <c r="L15" s="491"/>
      <c r="M15" s="493"/>
      <c r="N15" s="491"/>
      <c r="O15" s="491"/>
      <c r="P15" s="491"/>
      <c r="Q15" s="491"/>
      <c r="R15" s="496"/>
      <c r="S15" s="491"/>
      <c r="T15" s="494"/>
    </row>
    <row r="16" spans="1:20" ht="18.75" customHeight="1" x14ac:dyDescent="0.2">
      <c r="A16" s="116" t="str">
        <f>'TC 66-204 page 1'!A16</f>
        <v/>
      </c>
      <c r="B16" s="117" t="str">
        <f>'TC 66-204 page 1'!B16</f>
        <v/>
      </c>
      <c r="C16" s="111" t="str">
        <f>'TC 66-204 page 1'!C16</f>
        <v/>
      </c>
      <c r="D16" s="117" t="str">
        <f>IF('Gint Worksheet'!M13="","",'Gint Worksheet'!M13)</f>
        <v/>
      </c>
      <c r="E16" s="112" t="str">
        <f>IF('Gint Worksheet'!G13="","",'Gint Worksheet'!G13)</f>
        <v/>
      </c>
      <c r="F16" s="491"/>
      <c r="G16" s="491"/>
      <c r="H16" s="117" t="str">
        <f t="shared" si="0"/>
        <v/>
      </c>
      <c r="I16" s="491"/>
      <c r="J16" s="491"/>
      <c r="K16" s="493"/>
      <c r="L16" s="491"/>
      <c r="M16" s="493"/>
      <c r="N16" s="491"/>
      <c r="O16" s="491"/>
      <c r="P16" s="491"/>
      <c r="Q16" s="491"/>
      <c r="R16" s="491"/>
      <c r="S16" s="491"/>
      <c r="T16" s="494"/>
    </row>
    <row r="17" spans="1:20" ht="18.75" customHeight="1" x14ac:dyDescent="0.2">
      <c r="A17" s="116" t="str">
        <f>'TC 66-204 page 1'!A17</f>
        <v/>
      </c>
      <c r="B17" s="117" t="str">
        <f>'TC 66-204 page 1'!B17</f>
        <v/>
      </c>
      <c r="C17" s="111" t="str">
        <f>'TC 66-204 page 1'!C17</f>
        <v/>
      </c>
      <c r="D17" s="117" t="str">
        <f>IF('Gint Worksheet'!M14="","",'Gint Worksheet'!M14)</f>
        <v/>
      </c>
      <c r="E17" s="112" t="str">
        <f>IF('Gint Worksheet'!G14="","",'Gint Worksheet'!G14)</f>
        <v/>
      </c>
      <c r="F17" s="491"/>
      <c r="G17" s="491"/>
      <c r="H17" s="117" t="str">
        <f t="shared" si="0"/>
        <v/>
      </c>
      <c r="I17" s="491"/>
      <c r="J17" s="491"/>
      <c r="K17" s="493"/>
      <c r="L17" s="491"/>
      <c r="M17" s="493"/>
      <c r="N17" s="491"/>
      <c r="O17" s="491"/>
      <c r="P17" s="491"/>
      <c r="Q17" s="491"/>
      <c r="R17" s="496"/>
      <c r="S17" s="491"/>
      <c r="T17" s="494"/>
    </row>
    <row r="18" spans="1:20" ht="18.75" customHeight="1" x14ac:dyDescent="0.2">
      <c r="A18" s="116" t="str">
        <f>'TC 66-204 page 1'!A18</f>
        <v/>
      </c>
      <c r="B18" s="117" t="str">
        <f>'TC 66-204 page 1'!B18</f>
        <v/>
      </c>
      <c r="C18" s="111" t="str">
        <f>'TC 66-204 page 1'!C18</f>
        <v/>
      </c>
      <c r="D18" s="117" t="str">
        <f>IF('Gint Worksheet'!M15="","",'Gint Worksheet'!M15)</f>
        <v/>
      </c>
      <c r="E18" s="112" t="str">
        <f>IF('Gint Worksheet'!G15="","",'Gint Worksheet'!G15)</f>
        <v/>
      </c>
      <c r="F18" s="491"/>
      <c r="G18" s="491"/>
      <c r="H18" s="117" t="str">
        <f t="shared" si="0"/>
        <v/>
      </c>
      <c r="I18" s="491"/>
      <c r="J18" s="491"/>
      <c r="K18" s="493"/>
      <c r="L18" s="491"/>
      <c r="M18" s="493"/>
      <c r="N18" s="491"/>
      <c r="O18" s="491"/>
      <c r="P18" s="491"/>
      <c r="Q18" s="491"/>
      <c r="R18" s="491"/>
      <c r="S18" s="491"/>
      <c r="T18" s="494"/>
    </row>
    <row r="19" spans="1:20" ht="18.75" customHeight="1" x14ac:dyDescent="0.2">
      <c r="A19" s="116" t="str">
        <f>'TC 66-204 page 1'!A19</f>
        <v/>
      </c>
      <c r="B19" s="117" t="str">
        <f>'TC 66-204 page 1'!B19</f>
        <v/>
      </c>
      <c r="C19" s="111" t="str">
        <f>'TC 66-204 page 1'!C19</f>
        <v/>
      </c>
      <c r="D19" s="117" t="str">
        <f>IF('Gint Worksheet'!M16="","",'Gint Worksheet'!M16)</f>
        <v/>
      </c>
      <c r="E19" s="112" t="str">
        <f>IF('Gint Worksheet'!G16="","",'Gint Worksheet'!G16)</f>
        <v/>
      </c>
      <c r="F19" s="491"/>
      <c r="G19" s="491"/>
      <c r="H19" s="117" t="str">
        <f t="shared" si="0"/>
        <v/>
      </c>
      <c r="I19" s="491"/>
      <c r="J19" s="491"/>
      <c r="K19" s="493"/>
      <c r="L19" s="491"/>
      <c r="M19" s="493"/>
      <c r="N19" s="491"/>
      <c r="O19" s="491"/>
      <c r="P19" s="491"/>
      <c r="Q19" s="491"/>
      <c r="R19" s="491"/>
      <c r="S19" s="491"/>
      <c r="T19" s="494"/>
    </row>
    <row r="20" spans="1:20" ht="18.75" customHeight="1" x14ac:dyDescent="0.2">
      <c r="A20" s="116" t="str">
        <f>'TC 66-204 page 1'!A20</f>
        <v/>
      </c>
      <c r="B20" s="117" t="str">
        <f>'TC 66-204 page 1'!B20</f>
        <v/>
      </c>
      <c r="C20" s="111" t="str">
        <f>'TC 66-204 page 1'!C20</f>
        <v/>
      </c>
      <c r="D20" s="117" t="str">
        <f>IF('Gint Worksheet'!M17="","",'Gint Worksheet'!M17)</f>
        <v/>
      </c>
      <c r="E20" s="112" t="str">
        <f>IF('Gint Worksheet'!G17="","",'Gint Worksheet'!G17)</f>
        <v/>
      </c>
      <c r="F20" s="491"/>
      <c r="G20" s="491"/>
      <c r="H20" s="117" t="str">
        <f t="shared" si="0"/>
        <v/>
      </c>
      <c r="I20" s="491"/>
      <c r="J20" s="491"/>
      <c r="K20" s="491"/>
      <c r="L20" s="497"/>
      <c r="M20" s="493"/>
      <c r="N20" s="491"/>
      <c r="O20" s="498"/>
      <c r="P20" s="498"/>
      <c r="Q20" s="491"/>
      <c r="R20" s="491"/>
      <c r="S20" s="491"/>
      <c r="T20" s="494"/>
    </row>
    <row r="21" spans="1:20" ht="18.75" customHeight="1" x14ac:dyDescent="0.2">
      <c r="A21" s="116" t="str">
        <f>'TC 66-204 page 1'!A21</f>
        <v/>
      </c>
      <c r="B21" s="117" t="str">
        <f>'TC 66-204 page 1'!B21</f>
        <v/>
      </c>
      <c r="C21" s="111" t="str">
        <f>'TC 66-204 page 1'!C21</f>
        <v/>
      </c>
      <c r="D21" s="117" t="str">
        <f>IF('Gint Worksheet'!M18="","",'Gint Worksheet'!M18)</f>
        <v/>
      </c>
      <c r="E21" s="112" t="str">
        <f>IF('Gint Worksheet'!G18="","",'Gint Worksheet'!G18)</f>
        <v/>
      </c>
      <c r="F21" s="491"/>
      <c r="G21" s="491"/>
      <c r="H21" s="117" t="str">
        <f t="shared" si="0"/>
        <v/>
      </c>
      <c r="I21" s="491"/>
      <c r="J21" s="491"/>
      <c r="K21" s="493"/>
      <c r="L21" s="491"/>
      <c r="M21" s="493"/>
      <c r="N21" s="491"/>
      <c r="O21" s="491"/>
      <c r="P21" s="491"/>
      <c r="Q21" s="491"/>
      <c r="R21" s="491"/>
      <c r="S21" s="491"/>
      <c r="T21" s="494"/>
    </row>
    <row r="22" spans="1:20" ht="18.75" customHeight="1" x14ac:dyDescent="0.2">
      <c r="A22" s="116" t="str">
        <f>'TC 66-204 page 1'!A22</f>
        <v/>
      </c>
      <c r="B22" s="117" t="str">
        <f>'TC 66-204 page 1'!B22</f>
        <v/>
      </c>
      <c r="C22" s="111" t="str">
        <f>'TC 66-204 page 1'!C22</f>
        <v/>
      </c>
      <c r="D22" s="117" t="str">
        <f>IF('Gint Worksheet'!M19="","",'Gint Worksheet'!M19)</f>
        <v/>
      </c>
      <c r="E22" s="128" t="str">
        <f>IF('Gint Worksheet'!G19="","",'Gint Worksheet'!G19)</f>
        <v/>
      </c>
      <c r="F22" s="492"/>
      <c r="G22" s="491"/>
      <c r="H22" s="119" t="str">
        <f t="shared" si="0"/>
        <v/>
      </c>
      <c r="I22" s="491"/>
      <c r="J22" s="492"/>
      <c r="K22" s="499"/>
      <c r="L22" s="492"/>
      <c r="M22" s="499"/>
      <c r="N22" s="492"/>
      <c r="O22" s="492"/>
      <c r="P22" s="491"/>
      <c r="Q22" s="492"/>
      <c r="R22" s="492"/>
      <c r="S22" s="491"/>
      <c r="T22" s="494"/>
    </row>
    <row r="23" spans="1:20" ht="18.75" customHeight="1" x14ac:dyDescent="0.2">
      <c r="A23" s="116" t="str">
        <f>'TC 66-204 page 1'!A23</f>
        <v/>
      </c>
      <c r="B23" s="117" t="str">
        <f>'TC 66-204 page 1'!B23</f>
        <v/>
      </c>
      <c r="C23" s="111" t="str">
        <f>'TC 66-204 page 1'!C23</f>
        <v/>
      </c>
      <c r="D23" s="117" t="str">
        <f>IF('Gint Worksheet'!M20="","",'Gint Worksheet'!M20)</f>
        <v/>
      </c>
      <c r="E23" s="128" t="str">
        <f>IF('Gint Worksheet'!G20="","",'Gint Worksheet'!G20)</f>
        <v/>
      </c>
      <c r="F23" s="492"/>
      <c r="G23" s="491"/>
      <c r="H23" s="119" t="str">
        <f t="shared" si="0"/>
        <v/>
      </c>
      <c r="I23" s="491"/>
      <c r="J23" s="492"/>
      <c r="K23" s="499"/>
      <c r="L23" s="492"/>
      <c r="M23" s="499"/>
      <c r="N23" s="492"/>
      <c r="O23" s="492"/>
      <c r="P23" s="498"/>
      <c r="Q23" s="491"/>
      <c r="R23" s="491"/>
      <c r="S23" s="491"/>
      <c r="T23" s="494"/>
    </row>
    <row r="24" spans="1:20" ht="18.75" customHeight="1" x14ac:dyDescent="0.2">
      <c r="A24" s="116" t="str">
        <f>'TC 66-204 page 1'!A24</f>
        <v/>
      </c>
      <c r="B24" s="117" t="str">
        <f>'TC 66-204 page 1'!B24</f>
        <v/>
      </c>
      <c r="C24" s="111" t="str">
        <f>'TC 66-204 page 1'!C24</f>
        <v/>
      </c>
      <c r="D24" s="117" t="str">
        <f>IF('Gint Worksheet'!M21="","",'Gint Worksheet'!M21)</f>
        <v/>
      </c>
      <c r="E24" s="128" t="str">
        <f>IF('Gint Worksheet'!G21="","",'Gint Worksheet'!G21)</f>
        <v/>
      </c>
      <c r="F24" s="492"/>
      <c r="G24" s="491"/>
      <c r="H24" s="119" t="str">
        <f t="shared" si="0"/>
        <v/>
      </c>
      <c r="I24" s="491"/>
      <c r="J24" s="492"/>
      <c r="K24" s="499"/>
      <c r="L24" s="492"/>
      <c r="M24" s="499"/>
      <c r="N24" s="492"/>
      <c r="O24" s="492"/>
      <c r="P24" s="492"/>
      <c r="Q24" s="492"/>
      <c r="R24" s="492"/>
      <c r="S24" s="491"/>
      <c r="T24" s="494"/>
    </row>
    <row r="25" spans="1:20" ht="18.75" customHeight="1" x14ac:dyDescent="0.2">
      <c r="A25" s="116" t="str">
        <f>'TC 66-204 page 1'!A25</f>
        <v/>
      </c>
      <c r="B25" s="117" t="str">
        <f>'TC 66-204 page 1'!B25</f>
        <v/>
      </c>
      <c r="C25" s="111" t="str">
        <f>'TC 66-204 page 1'!C25</f>
        <v/>
      </c>
      <c r="D25" s="117" t="str">
        <f>IF('Gint Worksheet'!M22="","",'Gint Worksheet'!M22)</f>
        <v/>
      </c>
      <c r="E25" s="128" t="str">
        <f>IF('Gint Worksheet'!G22="","",'Gint Worksheet'!G22)</f>
        <v/>
      </c>
      <c r="F25" s="492"/>
      <c r="G25" s="491"/>
      <c r="H25" s="119" t="str">
        <f t="shared" si="0"/>
        <v/>
      </c>
      <c r="I25" s="491"/>
      <c r="J25" s="492"/>
      <c r="K25" s="499"/>
      <c r="L25" s="492"/>
      <c r="M25" s="499"/>
      <c r="N25" s="492"/>
      <c r="O25" s="492"/>
      <c r="P25" s="492"/>
      <c r="Q25" s="492"/>
      <c r="R25" s="492"/>
      <c r="S25" s="491"/>
      <c r="T25" s="494"/>
    </row>
    <row r="26" spans="1:20" ht="18.75" customHeight="1" thickBot="1" x14ac:dyDescent="0.25">
      <c r="A26" s="116" t="str">
        <f>'TC 66-204 page 1'!A26</f>
        <v/>
      </c>
      <c r="B26" s="117" t="str">
        <f>'TC 66-204 page 1'!B26</f>
        <v/>
      </c>
      <c r="C26" s="111" t="str">
        <f>'TC 66-204 page 1'!C26</f>
        <v/>
      </c>
      <c r="D26" s="117" t="str">
        <f>IF('Gint Worksheet'!M23="","",'Gint Worksheet'!M23)</f>
        <v/>
      </c>
      <c r="E26" s="128" t="str">
        <f>IF('Gint Worksheet'!G23="","",'Gint Worksheet'!G23)</f>
        <v/>
      </c>
      <c r="F26" s="492"/>
      <c r="G26" s="491"/>
      <c r="H26" s="119" t="str">
        <f t="shared" si="0"/>
        <v/>
      </c>
      <c r="I26" s="491"/>
      <c r="J26" s="492"/>
      <c r="K26" s="499"/>
      <c r="L26" s="492"/>
      <c r="M26" s="499"/>
      <c r="N26" s="492"/>
      <c r="O26" s="492"/>
      <c r="P26" s="492"/>
      <c r="Q26" s="492"/>
      <c r="R26" s="492"/>
      <c r="S26" s="491"/>
      <c r="T26" s="494"/>
    </row>
    <row r="27" spans="1:20" ht="18.75" customHeight="1" x14ac:dyDescent="0.2">
      <c r="A27" s="104"/>
      <c r="B27" s="728" t="s">
        <v>231</v>
      </c>
      <c r="C27" s="741"/>
      <c r="D27" s="107">
        <f t="shared" ref="D27:T27" si="1">SUM(D12:D26)</f>
        <v>0</v>
      </c>
      <c r="E27" s="107">
        <f t="shared" si="1"/>
        <v>0</v>
      </c>
      <c r="F27" s="107">
        <f t="shared" si="1"/>
        <v>0</v>
      </c>
      <c r="G27" s="107">
        <f t="shared" si="1"/>
        <v>0</v>
      </c>
      <c r="H27" s="107">
        <f t="shared" si="1"/>
        <v>0</v>
      </c>
      <c r="I27" s="107">
        <f t="shared" si="1"/>
        <v>0</v>
      </c>
      <c r="J27" s="107">
        <f t="shared" si="1"/>
        <v>0</v>
      </c>
      <c r="K27" s="107">
        <f t="shared" si="1"/>
        <v>0</v>
      </c>
      <c r="L27" s="107">
        <f t="shared" si="1"/>
        <v>0</v>
      </c>
      <c r="M27" s="107">
        <f t="shared" si="1"/>
        <v>0</v>
      </c>
      <c r="N27" s="107">
        <f t="shared" si="1"/>
        <v>0</v>
      </c>
      <c r="O27" s="107">
        <f t="shared" si="1"/>
        <v>0</v>
      </c>
      <c r="P27" s="107">
        <f t="shared" si="1"/>
        <v>0</v>
      </c>
      <c r="Q27" s="107">
        <f t="shared" si="1"/>
        <v>0</v>
      </c>
      <c r="R27" s="107">
        <f t="shared" si="1"/>
        <v>0</v>
      </c>
      <c r="S27" s="108">
        <f t="shared" si="1"/>
        <v>0</v>
      </c>
      <c r="T27" s="410">
        <f t="shared" si="1"/>
        <v>0</v>
      </c>
    </row>
    <row r="28" spans="1:20" ht="18.75" customHeight="1" x14ac:dyDescent="0.2">
      <c r="A28" s="89"/>
      <c r="B28" s="730" t="s">
        <v>232</v>
      </c>
      <c r="C28" s="730"/>
      <c r="D28" s="95">
        <f>D144</f>
        <v>0</v>
      </c>
      <c r="E28" s="93">
        <f t="shared" ref="E28:T28" si="2">E144</f>
        <v>0</v>
      </c>
      <c r="F28" s="93">
        <f t="shared" si="2"/>
        <v>0</v>
      </c>
      <c r="G28" s="93">
        <f t="shared" si="2"/>
        <v>0</v>
      </c>
      <c r="H28" s="93">
        <f t="shared" si="2"/>
        <v>0</v>
      </c>
      <c r="I28" s="93">
        <f t="shared" si="2"/>
        <v>0</v>
      </c>
      <c r="J28" s="93">
        <f t="shared" si="2"/>
        <v>0</v>
      </c>
      <c r="K28" s="93">
        <f t="shared" si="2"/>
        <v>0</v>
      </c>
      <c r="L28" s="93">
        <f t="shared" si="2"/>
        <v>0</v>
      </c>
      <c r="M28" s="93">
        <f t="shared" si="2"/>
        <v>0</v>
      </c>
      <c r="N28" s="93">
        <f t="shared" si="2"/>
        <v>0</v>
      </c>
      <c r="O28" s="93">
        <f t="shared" si="2"/>
        <v>0</v>
      </c>
      <c r="P28" s="93">
        <f t="shared" si="2"/>
        <v>0</v>
      </c>
      <c r="Q28" s="93">
        <f t="shared" si="2"/>
        <v>0</v>
      </c>
      <c r="R28" s="93">
        <f t="shared" si="2"/>
        <v>0</v>
      </c>
      <c r="S28" s="93">
        <f t="shared" si="2"/>
        <v>0</v>
      </c>
      <c r="T28" s="411">
        <f t="shared" si="2"/>
        <v>0</v>
      </c>
    </row>
    <row r="29" spans="1:20" ht="18.75" customHeight="1" thickBot="1" x14ac:dyDescent="0.25">
      <c r="A29" s="90"/>
      <c r="B29" s="723" t="s">
        <v>233</v>
      </c>
      <c r="C29" s="723"/>
      <c r="D29" s="96"/>
      <c r="E29" s="102"/>
      <c r="F29" s="102"/>
      <c r="G29" s="97"/>
      <c r="H29" s="97"/>
      <c r="I29" s="97"/>
      <c r="J29" s="97"/>
      <c r="K29" s="98"/>
      <c r="L29" s="97"/>
      <c r="M29" s="98"/>
      <c r="N29" s="97"/>
      <c r="O29" s="97"/>
      <c r="P29" s="97"/>
      <c r="Q29" s="97"/>
      <c r="R29" s="97"/>
      <c r="S29" s="97"/>
      <c r="T29" s="594"/>
    </row>
    <row r="30" spans="1:20" ht="12.75" customHeight="1" x14ac:dyDescent="0.2">
      <c r="A30" s="717" t="s">
        <v>353</v>
      </c>
      <c r="B30" s="717"/>
      <c r="C30" s="717"/>
      <c r="D30" s="717"/>
      <c r="E30" s="717"/>
      <c r="F30" s="717"/>
      <c r="G30" s="717"/>
      <c r="H30" s="717"/>
      <c r="I30" s="717"/>
      <c r="J30" s="717"/>
      <c r="K30" s="717"/>
      <c r="L30" s="717"/>
      <c r="M30" s="717"/>
      <c r="N30" s="717"/>
      <c r="O30" s="717"/>
      <c r="P30" s="717"/>
      <c r="Q30" s="717"/>
      <c r="R30" s="717"/>
      <c r="S30" s="720" t="s">
        <v>203</v>
      </c>
      <c r="T30" s="744"/>
    </row>
    <row r="31" spans="1:20" ht="12.75" customHeight="1" x14ac:dyDescent="0.2">
      <c r="A31" s="719" t="s">
        <v>354</v>
      </c>
      <c r="B31" s="719"/>
      <c r="C31" s="719"/>
      <c r="D31" s="719"/>
      <c r="E31" s="719"/>
      <c r="F31" s="719"/>
      <c r="G31" s="719"/>
      <c r="H31" s="719"/>
      <c r="I31" s="719"/>
      <c r="J31" s="719"/>
      <c r="K31" s="719"/>
      <c r="L31" s="719"/>
      <c r="M31" s="719"/>
      <c r="N31" s="719"/>
      <c r="O31" s="719"/>
      <c r="P31" s="719"/>
      <c r="Q31" s="719"/>
      <c r="R31" s="719"/>
      <c r="S31" s="745" t="s">
        <v>204</v>
      </c>
      <c r="T31" s="746"/>
    </row>
    <row r="32" spans="1:20" ht="12.75" customHeight="1" x14ac:dyDescent="0.2">
      <c r="A32" s="747" t="s">
        <v>350</v>
      </c>
      <c r="B32" s="747"/>
      <c r="C32" s="747"/>
      <c r="D32" s="747"/>
      <c r="E32" s="747"/>
      <c r="F32" s="747"/>
      <c r="G32" s="747"/>
      <c r="H32" s="747"/>
      <c r="I32" s="747"/>
      <c r="J32" s="747"/>
      <c r="K32" s="747"/>
      <c r="L32" s="747"/>
      <c r="M32" s="747"/>
      <c r="N32" s="747"/>
      <c r="O32" s="747"/>
      <c r="P32" s="747"/>
      <c r="Q32" s="747"/>
      <c r="R32" s="747"/>
      <c r="S32" s="747"/>
      <c r="T32" s="747"/>
    </row>
    <row r="33" spans="1:20" ht="12.75" customHeight="1" x14ac:dyDescent="0.2">
      <c r="A33" s="262"/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</row>
    <row r="34" spans="1:20" ht="12.75" customHeight="1" x14ac:dyDescent="0.2">
      <c r="A34" s="7"/>
      <c r="B34" s="13"/>
      <c r="C34" s="13"/>
      <c r="D34" s="9"/>
      <c r="E34" s="13"/>
      <c r="F34" s="13"/>
      <c r="G34" s="13"/>
      <c r="H34" s="29"/>
      <c r="I34" s="29"/>
      <c r="J34" s="30"/>
      <c r="K34" s="21"/>
      <c r="L34" s="21"/>
      <c r="M34" s="20"/>
      <c r="N34" s="21"/>
      <c r="O34" s="21"/>
      <c r="P34" s="13"/>
      <c r="Q34" s="34"/>
      <c r="R34" s="34"/>
      <c r="S34" s="10"/>
      <c r="T34" s="13"/>
    </row>
    <row r="35" spans="1:20" ht="14.25" customHeight="1" x14ac:dyDescent="0.25">
      <c r="A35" s="721" t="s">
        <v>234</v>
      </c>
      <c r="B35" s="721"/>
      <c r="C35" s="721"/>
      <c r="D35" s="721"/>
      <c r="E35" s="721"/>
      <c r="F35" s="721"/>
      <c r="G35" s="721"/>
      <c r="H35" s="721"/>
      <c r="I35" s="721"/>
      <c r="J35" s="721"/>
      <c r="K35" s="721"/>
      <c r="L35" s="721"/>
      <c r="M35" s="721"/>
      <c r="N35" s="721"/>
      <c r="O35" s="721"/>
      <c r="P35" s="721"/>
      <c r="Q35" s="721"/>
      <c r="R35" s="721"/>
      <c r="S35" s="721"/>
      <c r="T35" s="721"/>
    </row>
    <row r="36" spans="1:20" ht="6.75" customHeight="1" x14ac:dyDescent="0.2">
      <c r="A36" s="7"/>
      <c r="B36" s="8"/>
      <c r="C36" s="8"/>
      <c r="D36" s="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1"/>
      <c r="R36" s="11"/>
      <c r="S36" s="9"/>
      <c r="T36" s="9"/>
    </row>
    <row r="37" spans="1:20" x14ac:dyDescent="0.2">
      <c r="A37" s="14"/>
      <c r="B37" s="15" t="s">
        <v>206</v>
      </c>
      <c r="C37" s="725">
        <f>C8</f>
        <v>0</v>
      </c>
      <c r="D37" s="725"/>
      <c r="E37" s="725"/>
      <c r="F37" s="725"/>
      <c r="G37" s="34"/>
      <c r="H37" s="8"/>
      <c r="I37" s="8"/>
      <c r="J37" s="9"/>
      <c r="K37" s="9"/>
      <c r="L37" s="19" t="s">
        <v>211</v>
      </c>
      <c r="M37" s="725">
        <f>M8</f>
        <v>0</v>
      </c>
      <c r="N37" s="725"/>
      <c r="O37" s="725"/>
      <c r="P37" s="31"/>
      <c r="Q37" s="32"/>
      <c r="R37" s="748" t="s">
        <v>642</v>
      </c>
      <c r="S37" s="748"/>
      <c r="T37" s="748"/>
    </row>
    <row r="38" spans="1:20" ht="6.75" customHeight="1" thickBot="1" x14ac:dyDescent="0.25">
      <c r="A38" s="7"/>
      <c r="B38" s="33"/>
      <c r="C38" s="34"/>
      <c r="D38" s="9"/>
      <c r="E38" s="34"/>
      <c r="F38" s="34"/>
      <c r="G38" s="34"/>
      <c r="H38" s="34"/>
      <c r="I38" s="34"/>
      <c r="J38" s="34"/>
      <c r="K38" s="34"/>
      <c r="L38" s="35"/>
      <c r="M38" s="31"/>
      <c r="N38" s="18"/>
      <c r="O38" s="34"/>
      <c r="P38" s="34"/>
      <c r="Q38" s="34"/>
      <c r="R38" s="34"/>
      <c r="S38" s="9"/>
      <c r="T38" s="9"/>
    </row>
    <row r="39" spans="1:20" ht="17.25" customHeight="1" x14ac:dyDescent="0.2">
      <c r="A39" s="5"/>
      <c r="B39" s="78"/>
      <c r="C39" s="3"/>
      <c r="D39" s="340">
        <v>17</v>
      </c>
      <c r="E39" s="340">
        <v>18</v>
      </c>
      <c r="F39" s="341">
        <v>19</v>
      </c>
      <c r="G39" s="341">
        <v>20</v>
      </c>
      <c r="H39" s="341">
        <v>21</v>
      </c>
      <c r="I39" s="341">
        <v>22</v>
      </c>
      <c r="J39" s="341">
        <v>23</v>
      </c>
      <c r="K39" s="341">
        <v>24</v>
      </c>
      <c r="L39" s="341">
        <v>25</v>
      </c>
      <c r="M39" s="341">
        <v>26</v>
      </c>
      <c r="N39" s="341">
        <v>27</v>
      </c>
      <c r="O39" s="341">
        <v>28</v>
      </c>
      <c r="P39" s="341">
        <v>29</v>
      </c>
      <c r="Q39" s="341">
        <v>30</v>
      </c>
      <c r="R39" s="341">
        <v>31</v>
      </c>
      <c r="S39" s="341">
        <v>32</v>
      </c>
      <c r="T39" s="339">
        <v>33</v>
      </c>
    </row>
    <row r="40" spans="1:20" ht="120.75" customHeight="1" x14ac:dyDescent="0.2">
      <c r="A40" s="6" t="s">
        <v>212</v>
      </c>
      <c r="B40" s="36" t="s">
        <v>213</v>
      </c>
      <c r="C40" s="4" t="s">
        <v>214</v>
      </c>
      <c r="D40" s="103" t="s">
        <v>237</v>
      </c>
      <c r="E40" s="91" t="s">
        <v>220</v>
      </c>
      <c r="F40" s="37" t="s">
        <v>219</v>
      </c>
      <c r="G40" s="77" t="s">
        <v>239</v>
      </c>
      <c r="H40" s="37" t="s">
        <v>371</v>
      </c>
      <c r="I40" s="37" t="s">
        <v>337</v>
      </c>
      <c r="J40" s="37" t="s">
        <v>238</v>
      </c>
      <c r="K40" s="38" t="s">
        <v>240</v>
      </c>
      <c r="L40" s="37" t="s">
        <v>241</v>
      </c>
      <c r="M40" s="37" t="s">
        <v>242</v>
      </c>
      <c r="N40" s="37" t="s">
        <v>243</v>
      </c>
      <c r="O40" s="37" t="s">
        <v>244</v>
      </c>
      <c r="P40" s="37" t="s">
        <v>246</v>
      </c>
      <c r="Q40" s="37" t="s">
        <v>245</v>
      </c>
      <c r="R40" s="37" t="s">
        <v>249</v>
      </c>
      <c r="S40" s="37" t="s">
        <v>247</v>
      </c>
      <c r="T40" s="130" t="s">
        <v>248</v>
      </c>
    </row>
    <row r="41" spans="1:20" ht="18.75" customHeight="1" x14ac:dyDescent="0.2">
      <c r="A41" s="116" t="str">
        <f>'TC 66-204 page 1'!A41</f>
        <v/>
      </c>
      <c r="B41" s="117" t="str">
        <f>'TC 66-204 page 1'!B41</f>
        <v/>
      </c>
      <c r="C41" s="111" t="str">
        <f>'TC 66-204 page 1'!C41</f>
        <v/>
      </c>
      <c r="D41" s="117" t="str">
        <f>IF('Gint Worksheet'!M24="","",'Gint Worksheet'!M24)</f>
        <v/>
      </c>
      <c r="E41" s="128" t="str">
        <f>IF('Gint Worksheet'!G24="","",'Gint Worksheet'!G24)</f>
        <v/>
      </c>
      <c r="F41" s="492"/>
      <c r="G41" s="491"/>
      <c r="H41" s="119" t="str">
        <f>IF(B41="","",1)</f>
        <v/>
      </c>
      <c r="I41" s="491"/>
      <c r="J41" s="492"/>
      <c r="K41" s="499"/>
      <c r="L41" s="492"/>
      <c r="M41" s="499"/>
      <c r="N41" s="492"/>
      <c r="O41" s="492"/>
      <c r="P41" s="492"/>
      <c r="Q41" s="492"/>
      <c r="R41" s="491"/>
      <c r="S41" s="491"/>
      <c r="T41" s="494"/>
    </row>
    <row r="42" spans="1:20" ht="18.75" customHeight="1" x14ac:dyDescent="0.2">
      <c r="A42" s="116" t="str">
        <f>'TC 66-204 page 1'!A42</f>
        <v/>
      </c>
      <c r="B42" s="117" t="str">
        <f>'TC 66-204 page 1'!B42</f>
        <v/>
      </c>
      <c r="C42" s="111" t="str">
        <f>'TC 66-204 page 1'!C42</f>
        <v/>
      </c>
      <c r="D42" s="117" t="str">
        <f>IF('Gint Worksheet'!M25="","",'Gint Worksheet'!M25)</f>
        <v/>
      </c>
      <c r="E42" s="128" t="str">
        <f>IF('Gint Worksheet'!G25="","",'Gint Worksheet'!G25)</f>
        <v/>
      </c>
      <c r="F42" s="492"/>
      <c r="G42" s="491"/>
      <c r="H42" s="119" t="str">
        <f t="shared" ref="H42:H55" si="3">IF(B42="","",1)</f>
        <v/>
      </c>
      <c r="I42" s="491"/>
      <c r="J42" s="492"/>
      <c r="K42" s="499"/>
      <c r="L42" s="492"/>
      <c r="M42" s="499"/>
      <c r="N42" s="492"/>
      <c r="O42" s="492"/>
      <c r="P42" s="492"/>
      <c r="Q42" s="492"/>
      <c r="R42" s="491"/>
      <c r="S42" s="491"/>
      <c r="T42" s="494"/>
    </row>
    <row r="43" spans="1:20" ht="18.75" customHeight="1" x14ac:dyDescent="0.2">
      <c r="A43" s="116" t="str">
        <f>'TC 66-204 page 1'!A43</f>
        <v/>
      </c>
      <c r="B43" s="117" t="str">
        <f>'TC 66-204 page 1'!B43</f>
        <v/>
      </c>
      <c r="C43" s="111" t="str">
        <f>'TC 66-204 page 1'!C43</f>
        <v/>
      </c>
      <c r="D43" s="117" t="str">
        <f>IF('Gint Worksheet'!M26="","",'Gint Worksheet'!M26)</f>
        <v/>
      </c>
      <c r="E43" s="128" t="str">
        <f>IF('Gint Worksheet'!G26="","",'Gint Worksheet'!G26)</f>
        <v/>
      </c>
      <c r="F43" s="492"/>
      <c r="G43" s="491"/>
      <c r="H43" s="119" t="str">
        <f t="shared" si="3"/>
        <v/>
      </c>
      <c r="I43" s="491"/>
      <c r="J43" s="492"/>
      <c r="K43" s="499"/>
      <c r="L43" s="492"/>
      <c r="M43" s="499"/>
      <c r="N43" s="492"/>
      <c r="O43" s="492"/>
      <c r="P43" s="492"/>
      <c r="Q43" s="492"/>
      <c r="R43" s="491"/>
      <c r="S43" s="491"/>
      <c r="T43" s="494"/>
    </row>
    <row r="44" spans="1:20" ht="18.75" customHeight="1" x14ac:dyDescent="0.2">
      <c r="A44" s="116" t="str">
        <f>'TC 66-204 page 1'!A44</f>
        <v/>
      </c>
      <c r="B44" s="117" t="str">
        <f>'TC 66-204 page 1'!B44</f>
        <v/>
      </c>
      <c r="C44" s="111" t="str">
        <f>'TC 66-204 page 1'!C44</f>
        <v/>
      </c>
      <c r="D44" s="117" t="str">
        <f>IF('Gint Worksheet'!M27="","",'Gint Worksheet'!M27)</f>
        <v/>
      </c>
      <c r="E44" s="128" t="str">
        <f>IF('Gint Worksheet'!G27="","",'Gint Worksheet'!G27)</f>
        <v/>
      </c>
      <c r="F44" s="492"/>
      <c r="G44" s="491"/>
      <c r="H44" s="119" t="str">
        <f t="shared" si="3"/>
        <v/>
      </c>
      <c r="I44" s="491"/>
      <c r="J44" s="492"/>
      <c r="K44" s="499"/>
      <c r="L44" s="492"/>
      <c r="M44" s="499"/>
      <c r="N44" s="492"/>
      <c r="O44" s="492"/>
      <c r="P44" s="492"/>
      <c r="Q44" s="492"/>
      <c r="R44" s="491"/>
      <c r="S44" s="491"/>
      <c r="T44" s="494"/>
    </row>
    <row r="45" spans="1:20" ht="18.75" customHeight="1" x14ac:dyDescent="0.2">
      <c r="A45" s="116" t="str">
        <f>'TC 66-204 page 1'!A45</f>
        <v/>
      </c>
      <c r="B45" s="117" t="str">
        <f>'TC 66-204 page 1'!B45</f>
        <v/>
      </c>
      <c r="C45" s="111" t="str">
        <f>'TC 66-204 page 1'!C45</f>
        <v/>
      </c>
      <c r="D45" s="117" t="str">
        <f>IF('Gint Worksheet'!M28="","",'Gint Worksheet'!M28)</f>
        <v/>
      </c>
      <c r="E45" s="128" t="str">
        <f>IF('Gint Worksheet'!G28="","",'Gint Worksheet'!G28)</f>
        <v/>
      </c>
      <c r="F45" s="492"/>
      <c r="G45" s="491"/>
      <c r="H45" s="119" t="str">
        <f t="shared" si="3"/>
        <v/>
      </c>
      <c r="I45" s="491"/>
      <c r="J45" s="492"/>
      <c r="K45" s="499"/>
      <c r="L45" s="492"/>
      <c r="M45" s="499"/>
      <c r="N45" s="492"/>
      <c r="O45" s="492"/>
      <c r="P45" s="492"/>
      <c r="Q45" s="492"/>
      <c r="R45" s="491"/>
      <c r="S45" s="491"/>
      <c r="T45" s="494"/>
    </row>
    <row r="46" spans="1:20" ht="18.75" customHeight="1" x14ac:dyDescent="0.2">
      <c r="A46" s="116" t="str">
        <f>'TC 66-204 page 1'!A46</f>
        <v/>
      </c>
      <c r="B46" s="117" t="str">
        <f>'TC 66-204 page 1'!B46</f>
        <v/>
      </c>
      <c r="C46" s="111" t="str">
        <f>'TC 66-204 page 1'!C46</f>
        <v/>
      </c>
      <c r="D46" s="117" t="str">
        <f>IF('Gint Worksheet'!M29="","",'Gint Worksheet'!M29)</f>
        <v/>
      </c>
      <c r="E46" s="128" t="str">
        <f>IF('Gint Worksheet'!G29="","",'Gint Worksheet'!G29)</f>
        <v/>
      </c>
      <c r="F46" s="492"/>
      <c r="G46" s="491"/>
      <c r="H46" s="119" t="str">
        <f t="shared" si="3"/>
        <v/>
      </c>
      <c r="I46" s="491"/>
      <c r="J46" s="492"/>
      <c r="K46" s="499"/>
      <c r="L46" s="492"/>
      <c r="M46" s="499"/>
      <c r="N46" s="492"/>
      <c r="O46" s="492"/>
      <c r="P46" s="492"/>
      <c r="Q46" s="492"/>
      <c r="R46" s="491"/>
      <c r="S46" s="491"/>
      <c r="T46" s="494"/>
    </row>
    <row r="47" spans="1:20" ht="18.75" customHeight="1" x14ac:dyDescent="0.2">
      <c r="A47" s="116" t="str">
        <f>'TC 66-204 page 1'!A47</f>
        <v/>
      </c>
      <c r="B47" s="117" t="str">
        <f>'TC 66-204 page 1'!B47</f>
        <v/>
      </c>
      <c r="C47" s="111" t="str">
        <f>'TC 66-204 page 1'!C47</f>
        <v/>
      </c>
      <c r="D47" s="117" t="str">
        <f>IF('Gint Worksheet'!M30="","",'Gint Worksheet'!M30)</f>
        <v/>
      </c>
      <c r="E47" s="128" t="str">
        <f>IF('Gint Worksheet'!G30="","",'Gint Worksheet'!G30)</f>
        <v/>
      </c>
      <c r="F47" s="492"/>
      <c r="G47" s="491"/>
      <c r="H47" s="119" t="str">
        <f t="shared" si="3"/>
        <v/>
      </c>
      <c r="I47" s="491"/>
      <c r="J47" s="492"/>
      <c r="K47" s="499"/>
      <c r="L47" s="492"/>
      <c r="M47" s="499"/>
      <c r="N47" s="492"/>
      <c r="O47" s="492"/>
      <c r="P47" s="492"/>
      <c r="Q47" s="492"/>
      <c r="R47" s="491"/>
      <c r="S47" s="491"/>
      <c r="T47" s="494"/>
    </row>
    <row r="48" spans="1:20" ht="18.75" customHeight="1" x14ac:dyDescent="0.2">
      <c r="A48" s="116" t="str">
        <f>'TC 66-204 page 1'!A48</f>
        <v/>
      </c>
      <c r="B48" s="117" t="str">
        <f>'TC 66-204 page 1'!B48</f>
        <v/>
      </c>
      <c r="C48" s="111" t="str">
        <f>'TC 66-204 page 1'!C48</f>
        <v/>
      </c>
      <c r="D48" s="117" t="str">
        <f>IF('Gint Worksheet'!M31="","",'Gint Worksheet'!M31)</f>
        <v/>
      </c>
      <c r="E48" s="128" t="str">
        <f>IF('Gint Worksheet'!G31="","",'Gint Worksheet'!G31)</f>
        <v/>
      </c>
      <c r="F48" s="492"/>
      <c r="G48" s="491"/>
      <c r="H48" s="119" t="str">
        <f t="shared" si="3"/>
        <v/>
      </c>
      <c r="I48" s="491"/>
      <c r="J48" s="492"/>
      <c r="K48" s="499"/>
      <c r="L48" s="492"/>
      <c r="M48" s="499"/>
      <c r="N48" s="492"/>
      <c r="O48" s="492"/>
      <c r="P48" s="492"/>
      <c r="Q48" s="492"/>
      <c r="R48" s="491"/>
      <c r="S48" s="491"/>
      <c r="T48" s="494"/>
    </row>
    <row r="49" spans="1:20" ht="18.75" customHeight="1" x14ac:dyDescent="0.2">
      <c r="A49" s="116" t="str">
        <f>'TC 66-204 page 1'!A49</f>
        <v/>
      </c>
      <c r="B49" s="117" t="str">
        <f>'TC 66-204 page 1'!B49</f>
        <v/>
      </c>
      <c r="C49" s="111" t="str">
        <f>'TC 66-204 page 1'!C49</f>
        <v/>
      </c>
      <c r="D49" s="117" t="str">
        <f>IF('Gint Worksheet'!M32="","",'Gint Worksheet'!M32)</f>
        <v/>
      </c>
      <c r="E49" s="128" t="str">
        <f>IF('Gint Worksheet'!G32="","",'Gint Worksheet'!G32)</f>
        <v/>
      </c>
      <c r="F49" s="492"/>
      <c r="G49" s="491"/>
      <c r="H49" s="119" t="str">
        <f t="shared" si="3"/>
        <v/>
      </c>
      <c r="I49" s="491"/>
      <c r="J49" s="492"/>
      <c r="K49" s="499"/>
      <c r="L49" s="492"/>
      <c r="M49" s="499"/>
      <c r="N49" s="492"/>
      <c r="O49" s="492"/>
      <c r="P49" s="492"/>
      <c r="Q49" s="492"/>
      <c r="R49" s="491"/>
      <c r="S49" s="491"/>
      <c r="T49" s="494"/>
    </row>
    <row r="50" spans="1:20" ht="18.75" customHeight="1" x14ac:dyDescent="0.2">
      <c r="A50" s="116" t="str">
        <f>'TC 66-204 page 1'!A50</f>
        <v/>
      </c>
      <c r="B50" s="117" t="str">
        <f>'TC 66-204 page 1'!B50</f>
        <v/>
      </c>
      <c r="C50" s="111" t="str">
        <f>'TC 66-204 page 1'!C50</f>
        <v/>
      </c>
      <c r="D50" s="117" t="str">
        <f>IF('Gint Worksheet'!M33="","",'Gint Worksheet'!M33)</f>
        <v/>
      </c>
      <c r="E50" s="128" t="str">
        <f>IF('Gint Worksheet'!G33="","",'Gint Worksheet'!G33)</f>
        <v/>
      </c>
      <c r="F50" s="492"/>
      <c r="G50" s="491"/>
      <c r="H50" s="119" t="str">
        <f t="shared" si="3"/>
        <v/>
      </c>
      <c r="I50" s="491"/>
      <c r="J50" s="492"/>
      <c r="K50" s="499"/>
      <c r="L50" s="492"/>
      <c r="M50" s="499"/>
      <c r="N50" s="492"/>
      <c r="O50" s="492"/>
      <c r="P50" s="492"/>
      <c r="Q50" s="492"/>
      <c r="R50" s="491"/>
      <c r="S50" s="491"/>
      <c r="T50" s="494"/>
    </row>
    <row r="51" spans="1:20" ht="18.75" customHeight="1" x14ac:dyDescent="0.2">
      <c r="A51" s="116" t="str">
        <f>'TC 66-204 page 1'!A51</f>
        <v/>
      </c>
      <c r="B51" s="117" t="str">
        <f>'TC 66-204 page 1'!B51</f>
        <v/>
      </c>
      <c r="C51" s="111" t="str">
        <f>'TC 66-204 page 1'!C51</f>
        <v/>
      </c>
      <c r="D51" s="117" t="str">
        <f>IF('Gint Worksheet'!M34="","",'Gint Worksheet'!M34)</f>
        <v/>
      </c>
      <c r="E51" s="128" t="str">
        <f>IF('Gint Worksheet'!G34="","",'Gint Worksheet'!G34)</f>
        <v/>
      </c>
      <c r="F51" s="492"/>
      <c r="G51" s="491"/>
      <c r="H51" s="119" t="str">
        <f t="shared" si="3"/>
        <v/>
      </c>
      <c r="I51" s="491"/>
      <c r="J51" s="492"/>
      <c r="K51" s="499"/>
      <c r="L51" s="492"/>
      <c r="M51" s="499"/>
      <c r="N51" s="492"/>
      <c r="O51" s="492"/>
      <c r="P51" s="492"/>
      <c r="Q51" s="492"/>
      <c r="R51" s="491"/>
      <c r="S51" s="491"/>
      <c r="T51" s="494"/>
    </row>
    <row r="52" spans="1:20" ht="18.75" customHeight="1" x14ac:dyDescent="0.2">
      <c r="A52" s="116" t="str">
        <f>'TC 66-204 page 1'!A52</f>
        <v/>
      </c>
      <c r="B52" s="117" t="str">
        <f>'TC 66-204 page 1'!B52</f>
        <v/>
      </c>
      <c r="C52" s="111" t="str">
        <f>'TC 66-204 page 1'!C52</f>
        <v/>
      </c>
      <c r="D52" s="117" t="str">
        <f>IF('Gint Worksheet'!M35="","",'Gint Worksheet'!M35)</f>
        <v/>
      </c>
      <c r="E52" s="128" t="str">
        <f>IF('Gint Worksheet'!G35="","",'Gint Worksheet'!G35)</f>
        <v/>
      </c>
      <c r="F52" s="492"/>
      <c r="G52" s="491"/>
      <c r="H52" s="119" t="str">
        <f t="shared" si="3"/>
        <v/>
      </c>
      <c r="I52" s="491"/>
      <c r="J52" s="492"/>
      <c r="K52" s="499"/>
      <c r="L52" s="492"/>
      <c r="M52" s="499"/>
      <c r="N52" s="492"/>
      <c r="O52" s="492"/>
      <c r="P52" s="492"/>
      <c r="Q52" s="492"/>
      <c r="R52" s="491"/>
      <c r="S52" s="491"/>
      <c r="T52" s="494"/>
    </row>
    <row r="53" spans="1:20" ht="18.75" customHeight="1" x14ac:dyDescent="0.2">
      <c r="A53" s="116" t="str">
        <f>'TC 66-204 page 1'!A53</f>
        <v/>
      </c>
      <c r="B53" s="117" t="str">
        <f>'TC 66-204 page 1'!B53</f>
        <v/>
      </c>
      <c r="C53" s="111" t="str">
        <f>'TC 66-204 page 1'!C53</f>
        <v/>
      </c>
      <c r="D53" s="117" t="str">
        <f>IF('Gint Worksheet'!M36="","",'Gint Worksheet'!M36)</f>
        <v/>
      </c>
      <c r="E53" s="128" t="str">
        <f>IF('Gint Worksheet'!G36="","",'Gint Worksheet'!G36)</f>
        <v/>
      </c>
      <c r="F53" s="492"/>
      <c r="G53" s="491"/>
      <c r="H53" s="119" t="str">
        <f t="shared" si="3"/>
        <v/>
      </c>
      <c r="I53" s="491"/>
      <c r="J53" s="492"/>
      <c r="K53" s="499"/>
      <c r="L53" s="492"/>
      <c r="M53" s="499"/>
      <c r="N53" s="492"/>
      <c r="O53" s="492"/>
      <c r="P53" s="492"/>
      <c r="Q53" s="492"/>
      <c r="R53" s="491"/>
      <c r="S53" s="491"/>
      <c r="T53" s="494"/>
    </row>
    <row r="54" spans="1:20" ht="18.75" customHeight="1" x14ac:dyDescent="0.2">
      <c r="A54" s="116" t="str">
        <f>'TC 66-204 page 1'!A54</f>
        <v/>
      </c>
      <c r="B54" s="117" t="str">
        <f>'TC 66-204 page 1'!B54</f>
        <v/>
      </c>
      <c r="C54" s="111" t="str">
        <f>'TC 66-204 page 1'!C54</f>
        <v/>
      </c>
      <c r="D54" s="117" t="str">
        <f>IF('Gint Worksheet'!M37="","",'Gint Worksheet'!M37)</f>
        <v/>
      </c>
      <c r="E54" s="128" t="str">
        <f>IF('Gint Worksheet'!G37="","",'Gint Worksheet'!G37)</f>
        <v/>
      </c>
      <c r="F54" s="492"/>
      <c r="G54" s="491"/>
      <c r="H54" s="119" t="str">
        <f t="shared" si="3"/>
        <v/>
      </c>
      <c r="I54" s="491"/>
      <c r="J54" s="492"/>
      <c r="K54" s="499"/>
      <c r="L54" s="492"/>
      <c r="M54" s="499"/>
      <c r="N54" s="492"/>
      <c r="O54" s="492"/>
      <c r="P54" s="492"/>
      <c r="Q54" s="492"/>
      <c r="R54" s="491"/>
      <c r="S54" s="491"/>
      <c r="T54" s="494"/>
    </row>
    <row r="55" spans="1:20" ht="18.75" customHeight="1" thickBot="1" x14ac:dyDescent="0.25">
      <c r="A55" s="116" t="str">
        <f>'TC 66-204 page 1'!A55</f>
        <v/>
      </c>
      <c r="B55" s="117" t="str">
        <f>'TC 66-204 page 1'!B55</f>
        <v/>
      </c>
      <c r="C55" s="111" t="str">
        <f>'TC 66-204 page 1'!C55</f>
        <v/>
      </c>
      <c r="D55" s="117" t="str">
        <f>IF('Gint Worksheet'!M38="","",'Gint Worksheet'!M38)</f>
        <v/>
      </c>
      <c r="E55" s="128" t="str">
        <f>IF('Gint Worksheet'!G38="","",'Gint Worksheet'!G38)</f>
        <v/>
      </c>
      <c r="F55" s="492"/>
      <c r="G55" s="491"/>
      <c r="H55" s="119" t="str">
        <f t="shared" si="3"/>
        <v/>
      </c>
      <c r="I55" s="491"/>
      <c r="J55" s="492"/>
      <c r="K55" s="499"/>
      <c r="L55" s="492"/>
      <c r="M55" s="499"/>
      <c r="N55" s="492"/>
      <c r="O55" s="492"/>
      <c r="P55" s="492"/>
      <c r="Q55" s="492"/>
      <c r="R55" s="491"/>
      <c r="S55" s="491"/>
      <c r="T55" s="494"/>
    </row>
    <row r="56" spans="1:20" ht="18.75" customHeight="1" x14ac:dyDescent="0.2">
      <c r="A56" s="104"/>
      <c r="B56" s="728" t="s">
        <v>231</v>
      </c>
      <c r="C56" s="741"/>
      <c r="D56" s="107">
        <f t="shared" ref="D56:T56" si="4">SUM(D41:D55)</f>
        <v>0</v>
      </c>
      <c r="E56" s="107">
        <f t="shared" si="4"/>
        <v>0</v>
      </c>
      <c r="F56" s="107">
        <f t="shared" si="4"/>
        <v>0</v>
      </c>
      <c r="G56" s="107">
        <f t="shared" si="4"/>
        <v>0</v>
      </c>
      <c r="H56" s="107">
        <f t="shared" si="4"/>
        <v>0</v>
      </c>
      <c r="I56" s="107">
        <f t="shared" si="4"/>
        <v>0</v>
      </c>
      <c r="J56" s="107">
        <f t="shared" si="4"/>
        <v>0</v>
      </c>
      <c r="K56" s="107">
        <f t="shared" si="4"/>
        <v>0</v>
      </c>
      <c r="L56" s="107">
        <f t="shared" si="4"/>
        <v>0</v>
      </c>
      <c r="M56" s="107">
        <f t="shared" si="4"/>
        <v>0</v>
      </c>
      <c r="N56" s="107">
        <f t="shared" si="4"/>
        <v>0</v>
      </c>
      <c r="O56" s="107">
        <f t="shared" si="4"/>
        <v>0</v>
      </c>
      <c r="P56" s="107">
        <f t="shared" si="4"/>
        <v>0</v>
      </c>
      <c r="Q56" s="107">
        <f t="shared" si="4"/>
        <v>0</v>
      </c>
      <c r="R56" s="107">
        <f t="shared" si="4"/>
        <v>0</v>
      </c>
      <c r="S56" s="108">
        <f t="shared" si="4"/>
        <v>0</v>
      </c>
      <c r="T56" s="410">
        <f t="shared" si="4"/>
        <v>0</v>
      </c>
    </row>
    <row r="57" spans="1:20" ht="18.75" customHeight="1" x14ac:dyDescent="0.2">
      <c r="A57" s="89"/>
      <c r="B57" s="730" t="s">
        <v>232</v>
      </c>
      <c r="C57" s="730"/>
      <c r="D57" s="595">
        <f>D144</f>
        <v>0</v>
      </c>
      <c r="E57" s="99">
        <f t="shared" ref="E57:T57" si="5">E144</f>
        <v>0</v>
      </c>
      <c r="F57" s="99">
        <f t="shared" si="5"/>
        <v>0</v>
      </c>
      <c r="G57" s="99">
        <f t="shared" si="5"/>
        <v>0</v>
      </c>
      <c r="H57" s="345">
        <f t="shared" si="5"/>
        <v>0</v>
      </c>
      <c r="I57" s="99">
        <f t="shared" si="5"/>
        <v>0</v>
      </c>
      <c r="J57" s="345">
        <f t="shared" si="5"/>
        <v>0</v>
      </c>
      <c r="K57" s="99">
        <f t="shared" si="5"/>
        <v>0</v>
      </c>
      <c r="L57" s="99">
        <f t="shared" si="5"/>
        <v>0</v>
      </c>
      <c r="M57" s="99">
        <f t="shared" si="5"/>
        <v>0</v>
      </c>
      <c r="N57" s="99">
        <f t="shared" si="5"/>
        <v>0</v>
      </c>
      <c r="O57" s="99">
        <f t="shared" si="5"/>
        <v>0</v>
      </c>
      <c r="P57" s="345">
        <f t="shared" si="5"/>
        <v>0</v>
      </c>
      <c r="Q57" s="99">
        <f t="shared" si="5"/>
        <v>0</v>
      </c>
      <c r="R57" s="99">
        <f t="shared" si="5"/>
        <v>0</v>
      </c>
      <c r="S57" s="345">
        <f t="shared" si="5"/>
        <v>0</v>
      </c>
      <c r="T57" s="596">
        <f t="shared" si="5"/>
        <v>0</v>
      </c>
    </row>
    <row r="58" spans="1:20" ht="18.75" customHeight="1" thickBot="1" x14ac:dyDescent="0.25">
      <c r="A58" s="90"/>
      <c r="B58" s="723" t="s">
        <v>233</v>
      </c>
      <c r="C58" s="723"/>
      <c r="D58" s="96"/>
      <c r="E58" s="102"/>
      <c r="F58" s="102"/>
      <c r="G58" s="97"/>
      <c r="H58" s="97"/>
      <c r="I58" s="97"/>
      <c r="J58" s="97"/>
      <c r="K58" s="98"/>
      <c r="L58" s="97"/>
      <c r="M58" s="98"/>
      <c r="N58" s="97"/>
      <c r="O58" s="97"/>
      <c r="P58" s="97"/>
      <c r="Q58" s="97"/>
      <c r="R58" s="97"/>
      <c r="S58" s="97"/>
      <c r="T58" s="594"/>
    </row>
    <row r="59" spans="1:20" ht="12.75" customHeight="1" x14ac:dyDescent="0.2">
      <c r="A59" s="717" t="s">
        <v>353</v>
      </c>
      <c r="B59" s="717"/>
      <c r="C59" s="717"/>
      <c r="D59" s="717"/>
      <c r="E59" s="717"/>
      <c r="F59" s="717"/>
      <c r="G59" s="717"/>
      <c r="H59" s="717"/>
      <c r="I59" s="717"/>
      <c r="J59" s="717"/>
      <c r="K59" s="717"/>
      <c r="L59" s="717"/>
      <c r="M59" s="717"/>
      <c r="N59" s="717"/>
      <c r="O59" s="717"/>
      <c r="P59" s="717"/>
      <c r="Q59" s="717"/>
      <c r="R59" s="717"/>
      <c r="S59" s="720" t="s">
        <v>203</v>
      </c>
      <c r="T59" s="744"/>
    </row>
    <row r="60" spans="1:20" ht="12.75" customHeight="1" x14ac:dyDescent="0.2">
      <c r="A60" s="719" t="s">
        <v>354</v>
      </c>
      <c r="B60" s="719"/>
      <c r="C60" s="719"/>
      <c r="D60" s="719"/>
      <c r="E60" s="719"/>
      <c r="F60" s="719"/>
      <c r="G60" s="719"/>
      <c r="H60" s="719"/>
      <c r="I60" s="719"/>
      <c r="J60" s="719"/>
      <c r="K60" s="719"/>
      <c r="L60" s="719"/>
      <c r="M60" s="719"/>
      <c r="N60" s="719"/>
      <c r="O60" s="719"/>
      <c r="P60" s="719"/>
      <c r="Q60" s="719"/>
      <c r="R60" s="719"/>
      <c r="S60" s="745" t="s">
        <v>204</v>
      </c>
      <c r="T60" s="746"/>
    </row>
    <row r="61" spans="1:20" ht="12.75" customHeight="1" x14ac:dyDescent="0.2">
      <c r="A61" s="747" t="s">
        <v>350</v>
      </c>
      <c r="B61" s="747"/>
      <c r="C61" s="747"/>
      <c r="D61" s="747"/>
      <c r="E61" s="747"/>
      <c r="F61" s="747"/>
      <c r="G61" s="747"/>
      <c r="H61" s="747"/>
      <c r="I61" s="747"/>
      <c r="J61" s="747"/>
      <c r="K61" s="747"/>
      <c r="L61" s="747"/>
      <c r="M61" s="747"/>
      <c r="N61" s="747"/>
      <c r="O61" s="747"/>
      <c r="P61" s="747"/>
      <c r="Q61" s="747"/>
      <c r="R61" s="747"/>
      <c r="S61" s="747"/>
      <c r="T61" s="747"/>
    </row>
    <row r="62" spans="1:20" ht="12.75" customHeight="1" x14ac:dyDescent="0.2">
      <c r="A62" s="262"/>
      <c r="B62" s="262"/>
      <c r="C62" s="262"/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</row>
    <row r="63" spans="1:20" ht="12.75" customHeight="1" x14ac:dyDescent="0.2">
      <c r="A63" s="7"/>
      <c r="B63" s="13"/>
      <c r="C63" s="13"/>
      <c r="D63" s="9"/>
      <c r="E63" s="13"/>
      <c r="F63" s="13"/>
      <c r="G63" s="13"/>
      <c r="H63" s="29"/>
      <c r="I63" s="29"/>
      <c r="J63" s="30"/>
      <c r="K63" s="21"/>
      <c r="L63" s="21"/>
      <c r="M63" s="20"/>
      <c r="N63" s="21"/>
      <c r="O63" s="21"/>
      <c r="P63" s="13"/>
      <c r="Q63" s="34"/>
      <c r="R63" s="34"/>
      <c r="S63" s="10"/>
      <c r="T63" s="13"/>
    </row>
    <row r="64" spans="1:20" ht="14.25" customHeight="1" x14ac:dyDescent="0.25">
      <c r="A64" s="721" t="s">
        <v>234</v>
      </c>
      <c r="B64" s="721"/>
      <c r="C64" s="721"/>
      <c r="D64" s="721"/>
      <c r="E64" s="721"/>
      <c r="F64" s="721"/>
      <c r="G64" s="721"/>
      <c r="H64" s="721"/>
      <c r="I64" s="721"/>
      <c r="J64" s="721"/>
      <c r="K64" s="721"/>
      <c r="L64" s="721"/>
      <c r="M64" s="721"/>
      <c r="N64" s="721"/>
      <c r="O64" s="721"/>
      <c r="P64" s="721"/>
      <c r="Q64" s="721"/>
      <c r="R64" s="721"/>
      <c r="S64" s="721"/>
      <c r="T64" s="721"/>
    </row>
    <row r="65" spans="1:20" ht="6.75" customHeight="1" x14ac:dyDescent="0.2">
      <c r="A65" s="7"/>
      <c r="B65" s="8"/>
      <c r="C65" s="8"/>
      <c r="D65" s="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1"/>
      <c r="R65" s="11"/>
      <c r="S65" s="9"/>
      <c r="T65" s="9"/>
    </row>
    <row r="66" spans="1:20" x14ac:dyDescent="0.2">
      <c r="A66" s="14"/>
      <c r="B66" s="15" t="s">
        <v>206</v>
      </c>
      <c r="C66" s="725">
        <f>C37</f>
        <v>0</v>
      </c>
      <c r="D66" s="725"/>
      <c r="E66" s="725"/>
      <c r="F66" s="725"/>
      <c r="G66" s="34"/>
      <c r="H66" s="8"/>
      <c r="I66" s="8"/>
      <c r="J66" s="9"/>
      <c r="K66" s="9"/>
      <c r="L66" s="19" t="s">
        <v>211</v>
      </c>
      <c r="M66" s="725">
        <f>M37</f>
        <v>0</v>
      </c>
      <c r="N66" s="725"/>
      <c r="O66" s="725"/>
      <c r="P66" s="31"/>
      <c r="Q66" s="32"/>
      <c r="R66" s="748" t="s">
        <v>643</v>
      </c>
      <c r="S66" s="748"/>
      <c r="T66" s="748"/>
    </row>
    <row r="67" spans="1:20" ht="6.75" customHeight="1" thickBot="1" x14ac:dyDescent="0.25">
      <c r="A67" s="7"/>
      <c r="B67" s="33"/>
      <c r="C67" s="34"/>
      <c r="D67" s="9"/>
      <c r="E67" s="34"/>
      <c r="F67" s="34"/>
      <c r="G67" s="34"/>
      <c r="H67" s="34"/>
      <c r="I67" s="34"/>
      <c r="J67" s="34"/>
      <c r="K67" s="34"/>
      <c r="L67" s="35"/>
      <c r="M67" s="31"/>
      <c r="N67" s="18"/>
      <c r="O67" s="34"/>
      <c r="P67" s="34"/>
      <c r="Q67" s="34"/>
      <c r="R67" s="34"/>
      <c r="S67" s="9"/>
      <c r="T67" s="9"/>
    </row>
    <row r="68" spans="1:20" ht="17.25" customHeight="1" x14ac:dyDescent="0.2">
      <c r="A68" s="5"/>
      <c r="B68" s="78"/>
      <c r="C68" s="3"/>
      <c r="D68" s="340">
        <v>17</v>
      </c>
      <c r="E68" s="340">
        <v>18</v>
      </c>
      <c r="F68" s="341">
        <v>19</v>
      </c>
      <c r="G68" s="341">
        <v>20</v>
      </c>
      <c r="H68" s="341">
        <v>21</v>
      </c>
      <c r="I68" s="341">
        <v>22</v>
      </c>
      <c r="J68" s="341">
        <v>23</v>
      </c>
      <c r="K68" s="341">
        <v>24</v>
      </c>
      <c r="L68" s="341">
        <v>25</v>
      </c>
      <c r="M68" s="341">
        <v>26</v>
      </c>
      <c r="N68" s="341">
        <v>27</v>
      </c>
      <c r="O68" s="341">
        <v>28</v>
      </c>
      <c r="P68" s="341">
        <v>29</v>
      </c>
      <c r="Q68" s="341">
        <v>30</v>
      </c>
      <c r="R68" s="341">
        <v>31</v>
      </c>
      <c r="S68" s="341">
        <v>32</v>
      </c>
      <c r="T68" s="339">
        <v>33</v>
      </c>
    </row>
    <row r="69" spans="1:20" ht="120.75" customHeight="1" x14ac:dyDescent="0.2">
      <c r="A69" s="6" t="s">
        <v>212</v>
      </c>
      <c r="B69" s="36" t="s">
        <v>213</v>
      </c>
      <c r="C69" s="4" t="s">
        <v>214</v>
      </c>
      <c r="D69" s="103" t="s">
        <v>237</v>
      </c>
      <c r="E69" s="91" t="s">
        <v>220</v>
      </c>
      <c r="F69" s="37" t="s">
        <v>219</v>
      </c>
      <c r="G69" s="77" t="s">
        <v>239</v>
      </c>
      <c r="H69" s="37" t="s">
        <v>371</v>
      </c>
      <c r="I69" s="37" t="s">
        <v>337</v>
      </c>
      <c r="J69" s="37" t="s">
        <v>238</v>
      </c>
      <c r="K69" s="38" t="s">
        <v>240</v>
      </c>
      <c r="L69" s="37" t="s">
        <v>241</v>
      </c>
      <c r="M69" s="37" t="s">
        <v>242</v>
      </c>
      <c r="N69" s="37" t="s">
        <v>243</v>
      </c>
      <c r="O69" s="37" t="s">
        <v>244</v>
      </c>
      <c r="P69" s="37" t="s">
        <v>246</v>
      </c>
      <c r="Q69" s="37" t="s">
        <v>245</v>
      </c>
      <c r="R69" s="37" t="s">
        <v>249</v>
      </c>
      <c r="S69" s="37" t="s">
        <v>247</v>
      </c>
      <c r="T69" s="130" t="s">
        <v>248</v>
      </c>
    </row>
    <row r="70" spans="1:20" ht="18.75" customHeight="1" x14ac:dyDescent="0.2">
      <c r="A70" s="116" t="str">
        <f>'TC 66-204 page 1'!A70</f>
        <v/>
      </c>
      <c r="B70" s="117" t="str">
        <f>'TC 66-204 page 1'!B70</f>
        <v/>
      </c>
      <c r="C70" s="111" t="str">
        <f>'TC 66-204 page 1'!C70</f>
        <v/>
      </c>
      <c r="D70" s="117" t="str">
        <f>IF('Gint Worksheet'!M39="","",'Gint Worksheet'!M39)</f>
        <v/>
      </c>
      <c r="E70" s="128" t="str">
        <f>IF('Gint Worksheet'!G39="","",'Gint Worksheet'!G39)</f>
        <v/>
      </c>
      <c r="F70" s="492"/>
      <c r="G70" s="491"/>
      <c r="H70" s="119" t="str">
        <f>IF(B70="","",1)</f>
        <v/>
      </c>
      <c r="I70" s="491"/>
      <c r="J70" s="492"/>
      <c r="K70" s="499"/>
      <c r="L70" s="492"/>
      <c r="M70" s="499"/>
      <c r="N70" s="492"/>
      <c r="O70" s="492"/>
      <c r="P70" s="492"/>
      <c r="Q70" s="492"/>
      <c r="R70" s="491"/>
      <c r="S70" s="491"/>
      <c r="T70" s="494"/>
    </row>
    <row r="71" spans="1:20" ht="18.75" customHeight="1" x14ac:dyDescent="0.2">
      <c r="A71" s="116" t="str">
        <f>'TC 66-204 page 1'!A71</f>
        <v/>
      </c>
      <c r="B71" s="117" t="str">
        <f>'TC 66-204 page 1'!B71</f>
        <v/>
      </c>
      <c r="C71" s="111" t="str">
        <f>'TC 66-204 page 1'!C71</f>
        <v/>
      </c>
      <c r="D71" s="117" t="str">
        <f>IF('Gint Worksheet'!M40="","",'Gint Worksheet'!M40)</f>
        <v/>
      </c>
      <c r="E71" s="128" t="str">
        <f>IF('Gint Worksheet'!G40="","",'Gint Worksheet'!G40)</f>
        <v/>
      </c>
      <c r="F71" s="492"/>
      <c r="G71" s="491"/>
      <c r="H71" s="119" t="str">
        <f t="shared" ref="H71:H84" si="6">IF(B71="","",1)</f>
        <v/>
      </c>
      <c r="I71" s="491"/>
      <c r="J71" s="492"/>
      <c r="K71" s="499"/>
      <c r="L71" s="492"/>
      <c r="M71" s="499"/>
      <c r="N71" s="492"/>
      <c r="O71" s="492"/>
      <c r="P71" s="492"/>
      <c r="Q71" s="492"/>
      <c r="R71" s="491"/>
      <c r="S71" s="491"/>
      <c r="T71" s="494"/>
    </row>
    <row r="72" spans="1:20" ht="18.75" customHeight="1" x14ac:dyDescent="0.2">
      <c r="A72" s="116" t="str">
        <f>'TC 66-204 page 1'!A72</f>
        <v/>
      </c>
      <c r="B72" s="117" t="str">
        <f>'TC 66-204 page 1'!B72</f>
        <v/>
      </c>
      <c r="C72" s="111" t="str">
        <f>'TC 66-204 page 1'!C72</f>
        <v/>
      </c>
      <c r="D72" s="117" t="str">
        <f>IF('Gint Worksheet'!M41="","",'Gint Worksheet'!M41)</f>
        <v/>
      </c>
      <c r="E72" s="128" t="str">
        <f>IF('Gint Worksheet'!G41="","",'Gint Worksheet'!G41)</f>
        <v/>
      </c>
      <c r="F72" s="492"/>
      <c r="G72" s="491"/>
      <c r="H72" s="119" t="str">
        <f t="shared" si="6"/>
        <v/>
      </c>
      <c r="I72" s="491"/>
      <c r="J72" s="492"/>
      <c r="K72" s="499"/>
      <c r="L72" s="492"/>
      <c r="M72" s="499"/>
      <c r="N72" s="492"/>
      <c r="O72" s="492"/>
      <c r="P72" s="492"/>
      <c r="Q72" s="492"/>
      <c r="R72" s="491"/>
      <c r="S72" s="491"/>
      <c r="T72" s="494"/>
    </row>
    <row r="73" spans="1:20" ht="18.75" customHeight="1" x14ac:dyDescent="0.2">
      <c r="A73" s="116" t="str">
        <f>'TC 66-204 page 1'!A73</f>
        <v/>
      </c>
      <c r="B73" s="117" t="str">
        <f>'TC 66-204 page 1'!B73</f>
        <v/>
      </c>
      <c r="C73" s="111" t="str">
        <f>'TC 66-204 page 1'!C73</f>
        <v/>
      </c>
      <c r="D73" s="117" t="str">
        <f>IF('Gint Worksheet'!M42="","",'Gint Worksheet'!M42)</f>
        <v/>
      </c>
      <c r="E73" s="128" t="str">
        <f>IF('Gint Worksheet'!G42="","",'Gint Worksheet'!G42)</f>
        <v/>
      </c>
      <c r="F73" s="492"/>
      <c r="G73" s="491"/>
      <c r="H73" s="119" t="str">
        <f t="shared" si="6"/>
        <v/>
      </c>
      <c r="I73" s="491"/>
      <c r="J73" s="492"/>
      <c r="K73" s="499"/>
      <c r="L73" s="492"/>
      <c r="M73" s="499"/>
      <c r="N73" s="492"/>
      <c r="O73" s="492"/>
      <c r="P73" s="492"/>
      <c r="Q73" s="492"/>
      <c r="R73" s="491"/>
      <c r="S73" s="491"/>
      <c r="T73" s="494"/>
    </row>
    <row r="74" spans="1:20" ht="18.75" customHeight="1" x14ac:dyDescent="0.2">
      <c r="A74" s="116" t="str">
        <f>'TC 66-204 page 1'!A74</f>
        <v/>
      </c>
      <c r="B74" s="117" t="str">
        <f>'TC 66-204 page 1'!B74</f>
        <v/>
      </c>
      <c r="C74" s="111" t="str">
        <f>'TC 66-204 page 1'!C74</f>
        <v/>
      </c>
      <c r="D74" s="117" t="str">
        <f>IF('Gint Worksheet'!M43="","",'Gint Worksheet'!M43)</f>
        <v/>
      </c>
      <c r="E74" s="128" t="str">
        <f>IF('Gint Worksheet'!G43="","",'Gint Worksheet'!G43)</f>
        <v/>
      </c>
      <c r="F74" s="492"/>
      <c r="G74" s="491"/>
      <c r="H74" s="119" t="str">
        <f t="shared" si="6"/>
        <v/>
      </c>
      <c r="I74" s="491"/>
      <c r="J74" s="492"/>
      <c r="K74" s="499"/>
      <c r="L74" s="492"/>
      <c r="M74" s="499"/>
      <c r="N74" s="492"/>
      <c r="O74" s="492"/>
      <c r="P74" s="492"/>
      <c r="Q74" s="492"/>
      <c r="R74" s="491"/>
      <c r="S74" s="491"/>
      <c r="T74" s="494"/>
    </row>
    <row r="75" spans="1:20" ht="18.75" customHeight="1" x14ac:dyDescent="0.2">
      <c r="A75" s="116" t="str">
        <f>'TC 66-204 page 1'!A75</f>
        <v/>
      </c>
      <c r="B75" s="117" t="str">
        <f>'TC 66-204 page 1'!B75</f>
        <v/>
      </c>
      <c r="C75" s="111" t="str">
        <f>'TC 66-204 page 1'!C75</f>
        <v/>
      </c>
      <c r="D75" s="117" t="str">
        <f>IF('Gint Worksheet'!M44="","",'Gint Worksheet'!M44)</f>
        <v/>
      </c>
      <c r="E75" s="128" t="str">
        <f>IF('Gint Worksheet'!G44="","",'Gint Worksheet'!G44)</f>
        <v/>
      </c>
      <c r="F75" s="492"/>
      <c r="G75" s="491"/>
      <c r="H75" s="119" t="str">
        <f t="shared" si="6"/>
        <v/>
      </c>
      <c r="I75" s="491"/>
      <c r="J75" s="492"/>
      <c r="K75" s="499"/>
      <c r="L75" s="492"/>
      <c r="M75" s="499"/>
      <c r="N75" s="492"/>
      <c r="O75" s="492"/>
      <c r="P75" s="492"/>
      <c r="Q75" s="492"/>
      <c r="R75" s="491"/>
      <c r="S75" s="491"/>
      <c r="T75" s="494"/>
    </row>
    <row r="76" spans="1:20" ht="18.75" customHeight="1" x14ac:dyDescent="0.2">
      <c r="A76" s="116" t="str">
        <f>'TC 66-204 page 1'!A76</f>
        <v/>
      </c>
      <c r="B76" s="117" t="str">
        <f>'TC 66-204 page 1'!B76</f>
        <v/>
      </c>
      <c r="C76" s="111" t="str">
        <f>'TC 66-204 page 1'!C76</f>
        <v/>
      </c>
      <c r="D76" s="117" t="str">
        <f>IF('Gint Worksheet'!M45="","",'Gint Worksheet'!M45)</f>
        <v/>
      </c>
      <c r="E76" s="128" t="str">
        <f>IF('Gint Worksheet'!G45="","",'Gint Worksheet'!G45)</f>
        <v/>
      </c>
      <c r="F76" s="492"/>
      <c r="G76" s="491"/>
      <c r="H76" s="119" t="str">
        <f t="shared" si="6"/>
        <v/>
      </c>
      <c r="I76" s="491"/>
      <c r="J76" s="492"/>
      <c r="K76" s="499"/>
      <c r="L76" s="492"/>
      <c r="M76" s="499"/>
      <c r="N76" s="492"/>
      <c r="O76" s="492"/>
      <c r="P76" s="492"/>
      <c r="Q76" s="492"/>
      <c r="R76" s="491"/>
      <c r="S76" s="491"/>
      <c r="T76" s="494"/>
    </row>
    <row r="77" spans="1:20" ht="18.75" customHeight="1" x14ac:dyDescent="0.2">
      <c r="A77" s="489" t="str">
        <f>'TC 66-204 page 1'!A77</f>
        <v/>
      </c>
      <c r="B77" s="117" t="str">
        <f>'TC 66-204 page 1'!B77</f>
        <v/>
      </c>
      <c r="C77" s="111" t="str">
        <f>'TC 66-204 page 1'!C77</f>
        <v/>
      </c>
      <c r="D77" s="117" t="str">
        <f>IF('Gint Worksheet'!M46="","",'Gint Worksheet'!M46)</f>
        <v/>
      </c>
      <c r="E77" s="128" t="str">
        <f>IF('Gint Worksheet'!G46="","",'Gint Worksheet'!G46)</f>
        <v/>
      </c>
      <c r="F77" s="492"/>
      <c r="G77" s="491"/>
      <c r="H77" s="119" t="str">
        <f t="shared" si="6"/>
        <v/>
      </c>
      <c r="I77" s="491"/>
      <c r="J77" s="492"/>
      <c r="K77" s="499"/>
      <c r="L77" s="492"/>
      <c r="M77" s="499"/>
      <c r="N77" s="492"/>
      <c r="O77" s="492"/>
      <c r="P77" s="492"/>
      <c r="Q77" s="492"/>
      <c r="R77" s="491"/>
      <c r="S77" s="491"/>
      <c r="T77" s="494"/>
    </row>
    <row r="78" spans="1:20" ht="18.75" customHeight="1" x14ac:dyDescent="0.2">
      <c r="A78" s="116" t="str">
        <f>'TC 66-204 page 1'!A78</f>
        <v/>
      </c>
      <c r="B78" s="117" t="str">
        <f>'TC 66-204 page 1'!B78</f>
        <v/>
      </c>
      <c r="C78" s="111" t="str">
        <f>'TC 66-204 page 1'!C78</f>
        <v/>
      </c>
      <c r="D78" s="117" t="str">
        <f>IF('Gint Worksheet'!M47="","",'Gint Worksheet'!M47)</f>
        <v/>
      </c>
      <c r="E78" s="128" t="str">
        <f>IF('Gint Worksheet'!G47="","",'Gint Worksheet'!G47)</f>
        <v/>
      </c>
      <c r="F78" s="492"/>
      <c r="G78" s="491"/>
      <c r="H78" s="119" t="str">
        <f t="shared" si="6"/>
        <v/>
      </c>
      <c r="I78" s="491"/>
      <c r="J78" s="492"/>
      <c r="K78" s="499"/>
      <c r="L78" s="492"/>
      <c r="M78" s="499"/>
      <c r="N78" s="492"/>
      <c r="O78" s="492"/>
      <c r="P78" s="492"/>
      <c r="Q78" s="492"/>
      <c r="R78" s="491"/>
      <c r="S78" s="491"/>
      <c r="T78" s="494"/>
    </row>
    <row r="79" spans="1:20" ht="18.75" customHeight="1" x14ac:dyDescent="0.2">
      <c r="A79" s="116" t="str">
        <f>'TC 66-204 page 1'!A79</f>
        <v/>
      </c>
      <c r="B79" s="117" t="str">
        <f>'TC 66-204 page 1'!B79</f>
        <v/>
      </c>
      <c r="C79" s="111" t="str">
        <f>'TC 66-204 page 1'!C79</f>
        <v/>
      </c>
      <c r="D79" s="117" t="str">
        <f>IF('Gint Worksheet'!M48="","",'Gint Worksheet'!M48)</f>
        <v/>
      </c>
      <c r="E79" s="128" t="str">
        <f>IF('Gint Worksheet'!G48="","",'Gint Worksheet'!G48)</f>
        <v/>
      </c>
      <c r="F79" s="492"/>
      <c r="G79" s="491"/>
      <c r="H79" s="119" t="str">
        <f t="shared" si="6"/>
        <v/>
      </c>
      <c r="I79" s="491"/>
      <c r="J79" s="492"/>
      <c r="K79" s="499"/>
      <c r="L79" s="492"/>
      <c r="M79" s="499"/>
      <c r="N79" s="492"/>
      <c r="O79" s="492"/>
      <c r="P79" s="492"/>
      <c r="Q79" s="492"/>
      <c r="R79" s="491"/>
      <c r="S79" s="491"/>
      <c r="T79" s="494"/>
    </row>
    <row r="80" spans="1:20" ht="18.75" customHeight="1" x14ac:dyDescent="0.2">
      <c r="A80" s="116" t="str">
        <f>'TC 66-204 page 1'!A80</f>
        <v/>
      </c>
      <c r="B80" s="117" t="str">
        <f>'TC 66-204 page 1'!B80</f>
        <v/>
      </c>
      <c r="C80" s="111" t="str">
        <f>'TC 66-204 page 1'!C80</f>
        <v/>
      </c>
      <c r="D80" s="117" t="str">
        <f>IF('Gint Worksheet'!M49="","",'Gint Worksheet'!M49)</f>
        <v/>
      </c>
      <c r="E80" s="128" t="str">
        <f>IF('Gint Worksheet'!G49="","",'Gint Worksheet'!G49)</f>
        <v/>
      </c>
      <c r="F80" s="492"/>
      <c r="G80" s="491"/>
      <c r="H80" s="119" t="str">
        <f t="shared" si="6"/>
        <v/>
      </c>
      <c r="I80" s="491"/>
      <c r="J80" s="492"/>
      <c r="K80" s="499"/>
      <c r="L80" s="492"/>
      <c r="M80" s="499"/>
      <c r="N80" s="492"/>
      <c r="O80" s="492"/>
      <c r="P80" s="492"/>
      <c r="Q80" s="492"/>
      <c r="R80" s="491"/>
      <c r="S80" s="491"/>
      <c r="T80" s="494"/>
    </row>
    <row r="81" spans="1:20" ht="18.75" customHeight="1" x14ac:dyDescent="0.2">
      <c r="A81" s="116" t="str">
        <f>'TC 66-204 page 1'!A81</f>
        <v/>
      </c>
      <c r="B81" s="117" t="str">
        <f>'TC 66-204 page 1'!B81</f>
        <v/>
      </c>
      <c r="C81" s="111" t="str">
        <f>'TC 66-204 page 1'!C81</f>
        <v/>
      </c>
      <c r="D81" s="117" t="str">
        <f>IF('Gint Worksheet'!M50="","",'Gint Worksheet'!M50)</f>
        <v/>
      </c>
      <c r="E81" s="128" t="str">
        <f>IF('Gint Worksheet'!G50="","",'Gint Worksheet'!G50)</f>
        <v/>
      </c>
      <c r="F81" s="492"/>
      <c r="G81" s="491"/>
      <c r="H81" s="119" t="str">
        <f t="shared" si="6"/>
        <v/>
      </c>
      <c r="I81" s="491"/>
      <c r="J81" s="492"/>
      <c r="K81" s="499"/>
      <c r="L81" s="492"/>
      <c r="M81" s="499"/>
      <c r="N81" s="492"/>
      <c r="O81" s="492"/>
      <c r="P81" s="492"/>
      <c r="Q81" s="492"/>
      <c r="R81" s="491"/>
      <c r="S81" s="491"/>
      <c r="T81" s="494"/>
    </row>
    <row r="82" spans="1:20" ht="18.75" customHeight="1" x14ac:dyDescent="0.2">
      <c r="A82" s="116" t="str">
        <f>'TC 66-204 page 1'!A82</f>
        <v/>
      </c>
      <c r="B82" s="117" t="str">
        <f>'TC 66-204 page 1'!B82</f>
        <v/>
      </c>
      <c r="C82" s="111" t="str">
        <f>'TC 66-204 page 1'!C82</f>
        <v/>
      </c>
      <c r="D82" s="117" t="str">
        <f>IF('Gint Worksheet'!M51="","",'Gint Worksheet'!M51)</f>
        <v/>
      </c>
      <c r="E82" s="128" t="str">
        <f>IF('Gint Worksheet'!G51="","",'Gint Worksheet'!G51)</f>
        <v/>
      </c>
      <c r="F82" s="492"/>
      <c r="G82" s="491"/>
      <c r="H82" s="119" t="str">
        <f t="shared" si="6"/>
        <v/>
      </c>
      <c r="I82" s="491"/>
      <c r="J82" s="492"/>
      <c r="K82" s="499"/>
      <c r="L82" s="492"/>
      <c r="M82" s="499"/>
      <c r="N82" s="492"/>
      <c r="O82" s="492"/>
      <c r="P82" s="492"/>
      <c r="Q82" s="492"/>
      <c r="R82" s="491"/>
      <c r="S82" s="491"/>
      <c r="T82" s="494"/>
    </row>
    <row r="83" spans="1:20" ht="18.75" customHeight="1" x14ac:dyDescent="0.2">
      <c r="A83" s="116" t="str">
        <f>'TC 66-204 page 1'!A83</f>
        <v/>
      </c>
      <c r="B83" s="117" t="str">
        <f>'TC 66-204 page 1'!B83</f>
        <v/>
      </c>
      <c r="C83" s="111" t="str">
        <f>'TC 66-204 page 1'!C83</f>
        <v/>
      </c>
      <c r="D83" s="117" t="str">
        <f>IF('Gint Worksheet'!M52="","",'Gint Worksheet'!M52)</f>
        <v/>
      </c>
      <c r="E83" s="128" t="str">
        <f>IF('Gint Worksheet'!G52="","",'Gint Worksheet'!G52)</f>
        <v/>
      </c>
      <c r="F83" s="492"/>
      <c r="G83" s="491"/>
      <c r="H83" s="119" t="str">
        <f t="shared" si="6"/>
        <v/>
      </c>
      <c r="I83" s="491"/>
      <c r="J83" s="492"/>
      <c r="K83" s="499"/>
      <c r="L83" s="492"/>
      <c r="M83" s="499"/>
      <c r="N83" s="492"/>
      <c r="O83" s="492"/>
      <c r="P83" s="492"/>
      <c r="Q83" s="492"/>
      <c r="R83" s="491"/>
      <c r="S83" s="491"/>
      <c r="T83" s="494"/>
    </row>
    <row r="84" spans="1:20" ht="18.75" customHeight="1" thickBot="1" x14ac:dyDescent="0.25">
      <c r="A84" s="116" t="str">
        <f>'TC 66-204 page 1'!A84</f>
        <v/>
      </c>
      <c r="B84" s="117" t="str">
        <f>'TC 66-204 page 1'!B84</f>
        <v/>
      </c>
      <c r="C84" s="111" t="str">
        <f>'TC 66-204 page 1'!C84</f>
        <v/>
      </c>
      <c r="D84" s="117" t="str">
        <f>IF('Gint Worksheet'!M53="","",'Gint Worksheet'!M53)</f>
        <v/>
      </c>
      <c r="E84" s="128" t="str">
        <f>IF('Gint Worksheet'!G53="","",'Gint Worksheet'!G53)</f>
        <v/>
      </c>
      <c r="F84" s="492"/>
      <c r="G84" s="491"/>
      <c r="H84" s="119" t="str">
        <f t="shared" si="6"/>
        <v/>
      </c>
      <c r="I84" s="491"/>
      <c r="J84" s="492"/>
      <c r="K84" s="499"/>
      <c r="L84" s="492"/>
      <c r="M84" s="499"/>
      <c r="N84" s="492"/>
      <c r="O84" s="492"/>
      <c r="P84" s="492"/>
      <c r="Q84" s="492"/>
      <c r="R84" s="491"/>
      <c r="S84" s="491"/>
      <c r="T84" s="494"/>
    </row>
    <row r="85" spans="1:20" ht="18.75" customHeight="1" x14ac:dyDescent="0.2">
      <c r="A85" s="104"/>
      <c r="B85" s="728" t="s">
        <v>231</v>
      </c>
      <c r="C85" s="741"/>
      <c r="D85" s="584">
        <f t="shared" ref="D85:T85" si="7">SUM(D70:D84)</f>
        <v>0</v>
      </c>
      <c r="E85" s="584">
        <f t="shared" si="7"/>
        <v>0</v>
      </c>
      <c r="F85" s="584">
        <f t="shared" si="7"/>
        <v>0</v>
      </c>
      <c r="G85" s="584">
        <f t="shared" si="7"/>
        <v>0</v>
      </c>
      <c r="H85" s="584">
        <f t="shared" si="7"/>
        <v>0</v>
      </c>
      <c r="I85" s="584">
        <f t="shared" si="7"/>
        <v>0</v>
      </c>
      <c r="J85" s="584">
        <f t="shared" si="7"/>
        <v>0</v>
      </c>
      <c r="K85" s="584">
        <f t="shared" si="7"/>
        <v>0</v>
      </c>
      <c r="L85" s="584">
        <f t="shared" si="7"/>
        <v>0</v>
      </c>
      <c r="M85" s="584">
        <f t="shared" si="7"/>
        <v>0</v>
      </c>
      <c r="N85" s="584">
        <f t="shared" si="7"/>
        <v>0</v>
      </c>
      <c r="O85" s="584">
        <f t="shared" si="7"/>
        <v>0</v>
      </c>
      <c r="P85" s="584">
        <f t="shared" si="7"/>
        <v>0</v>
      </c>
      <c r="Q85" s="584">
        <f t="shared" si="7"/>
        <v>0</v>
      </c>
      <c r="R85" s="584">
        <f t="shared" si="7"/>
        <v>0</v>
      </c>
      <c r="S85" s="120">
        <f t="shared" si="7"/>
        <v>0</v>
      </c>
      <c r="T85" s="408">
        <f t="shared" si="7"/>
        <v>0</v>
      </c>
    </row>
    <row r="86" spans="1:20" ht="18.75" customHeight="1" x14ac:dyDescent="0.2">
      <c r="A86" s="89"/>
      <c r="B86" s="730" t="s">
        <v>232</v>
      </c>
      <c r="C86" s="730"/>
      <c r="D86" s="585">
        <f>D144</f>
        <v>0</v>
      </c>
      <c r="E86" s="126">
        <f t="shared" ref="E86:T86" si="8">E144</f>
        <v>0</v>
      </c>
      <c r="F86" s="126">
        <f t="shared" si="8"/>
        <v>0</v>
      </c>
      <c r="G86" s="126">
        <f t="shared" si="8"/>
        <v>0</v>
      </c>
      <c r="H86" s="583">
        <f t="shared" si="8"/>
        <v>0</v>
      </c>
      <c r="I86" s="126">
        <f t="shared" si="8"/>
        <v>0</v>
      </c>
      <c r="J86" s="583">
        <f t="shared" si="8"/>
        <v>0</v>
      </c>
      <c r="K86" s="126">
        <f t="shared" si="8"/>
        <v>0</v>
      </c>
      <c r="L86" s="126">
        <f t="shared" si="8"/>
        <v>0</v>
      </c>
      <c r="M86" s="126">
        <f t="shared" si="8"/>
        <v>0</v>
      </c>
      <c r="N86" s="126">
        <f t="shared" si="8"/>
        <v>0</v>
      </c>
      <c r="O86" s="126">
        <f t="shared" si="8"/>
        <v>0</v>
      </c>
      <c r="P86" s="583">
        <f t="shared" si="8"/>
        <v>0</v>
      </c>
      <c r="Q86" s="126">
        <f t="shared" si="8"/>
        <v>0</v>
      </c>
      <c r="R86" s="126">
        <f t="shared" si="8"/>
        <v>0</v>
      </c>
      <c r="S86" s="583">
        <f t="shared" si="8"/>
        <v>0</v>
      </c>
      <c r="T86" s="342">
        <f t="shared" si="8"/>
        <v>0</v>
      </c>
    </row>
    <row r="87" spans="1:20" ht="18.75" customHeight="1" thickBot="1" x14ac:dyDescent="0.25">
      <c r="A87" s="90"/>
      <c r="B87" s="723" t="s">
        <v>233</v>
      </c>
      <c r="C87" s="723"/>
      <c r="D87" s="343"/>
      <c r="E87" s="122"/>
      <c r="F87" s="122"/>
      <c r="G87" s="123"/>
      <c r="H87" s="123"/>
      <c r="I87" s="123"/>
      <c r="J87" s="123"/>
      <c r="K87" s="129"/>
      <c r="L87" s="123"/>
      <c r="M87" s="129"/>
      <c r="N87" s="123"/>
      <c r="O87" s="123"/>
      <c r="P87" s="123"/>
      <c r="Q87" s="123"/>
      <c r="R87" s="123"/>
      <c r="S87" s="123"/>
      <c r="T87" s="124"/>
    </row>
    <row r="88" spans="1:20" ht="12.75" customHeight="1" x14ac:dyDescent="0.2">
      <c r="A88" s="717" t="s">
        <v>353</v>
      </c>
      <c r="B88" s="717"/>
      <c r="C88" s="717"/>
      <c r="D88" s="717"/>
      <c r="E88" s="717"/>
      <c r="F88" s="717"/>
      <c r="G88" s="717"/>
      <c r="H88" s="717"/>
      <c r="I88" s="717"/>
      <c r="J88" s="717"/>
      <c r="K88" s="717"/>
      <c r="L88" s="717"/>
      <c r="M88" s="717"/>
      <c r="N88" s="717"/>
      <c r="O88" s="717"/>
      <c r="P88" s="717"/>
      <c r="Q88" s="717"/>
      <c r="R88" s="717"/>
      <c r="S88" s="720" t="s">
        <v>203</v>
      </c>
      <c r="T88" s="744"/>
    </row>
    <row r="89" spans="1:20" ht="12.75" customHeight="1" x14ac:dyDescent="0.2">
      <c r="A89" s="719" t="s">
        <v>354</v>
      </c>
      <c r="B89" s="719"/>
      <c r="C89" s="719"/>
      <c r="D89" s="719"/>
      <c r="E89" s="719"/>
      <c r="F89" s="719"/>
      <c r="G89" s="719"/>
      <c r="H89" s="719"/>
      <c r="I89" s="719"/>
      <c r="J89" s="719"/>
      <c r="K89" s="719"/>
      <c r="L89" s="719"/>
      <c r="M89" s="719"/>
      <c r="N89" s="719"/>
      <c r="O89" s="719"/>
      <c r="P89" s="719"/>
      <c r="Q89" s="719"/>
      <c r="R89" s="719"/>
      <c r="S89" s="745" t="s">
        <v>204</v>
      </c>
      <c r="T89" s="746"/>
    </row>
    <row r="90" spans="1:20" ht="12.75" customHeight="1" x14ac:dyDescent="0.2">
      <c r="A90" s="747" t="s">
        <v>350</v>
      </c>
      <c r="B90" s="747"/>
      <c r="C90" s="747"/>
      <c r="D90" s="747"/>
      <c r="E90" s="747"/>
      <c r="F90" s="747"/>
      <c r="G90" s="747"/>
      <c r="H90" s="747"/>
      <c r="I90" s="747"/>
      <c r="J90" s="747"/>
      <c r="K90" s="747"/>
      <c r="L90" s="747"/>
      <c r="M90" s="747"/>
      <c r="N90" s="747"/>
      <c r="O90" s="747"/>
      <c r="P90" s="747"/>
      <c r="Q90" s="747"/>
      <c r="R90" s="747"/>
      <c r="S90" s="747"/>
      <c r="T90" s="747"/>
    </row>
    <row r="91" spans="1:20" ht="12.75" customHeight="1" x14ac:dyDescent="0.2">
      <c r="A91" s="262"/>
      <c r="B91" s="262"/>
      <c r="C91" s="262"/>
      <c r="D91" s="262"/>
      <c r="E91" s="262"/>
      <c r="F91" s="262"/>
      <c r="G91" s="262"/>
      <c r="H91" s="262"/>
      <c r="I91" s="262"/>
      <c r="J91" s="262"/>
      <c r="K91" s="262"/>
      <c r="L91" s="262"/>
      <c r="M91" s="262"/>
      <c r="N91" s="262"/>
      <c r="O91" s="262"/>
      <c r="P91" s="262"/>
      <c r="Q91" s="262"/>
      <c r="R91" s="262"/>
      <c r="S91" s="262"/>
      <c r="T91" s="262"/>
    </row>
    <row r="92" spans="1:20" ht="12.75" customHeight="1" x14ac:dyDescent="0.2">
      <c r="A92" s="7"/>
      <c r="B92" s="13"/>
      <c r="C92" s="13"/>
      <c r="D92" s="9"/>
      <c r="E92" s="13"/>
      <c r="F92" s="13"/>
      <c r="G92" s="13"/>
      <c r="H92" s="29"/>
      <c r="I92" s="29"/>
      <c r="J92" s="30"/>
      <c r="K92" s="21"/>
      <c r="L92" s="21"/>
      <c r="M92" s="20"/>
      <c r="N92" s="21"/>
      <c r="O92" s="21"/>
      <c r="P92" s="13"/>
      <c r="Q92" s="34"/>
      <c r="R92" s="34"/>
      <c r="S92" s="10"/>
      <c r="T92" s="13"/>
    </row>
    <row r="93" spans="1:20" ht="14.25" customHeight="1" x14ac:dyDescent="0.25">
      <c r="A93" s="721" t="s">
        <v>234</v>
      </c>
      <c r="B93" s="721"/>
      <c r="C93" s="721"/>
      <c r="D93" s="721"/>
      <c r="E93" s="721"/>
      <c r="F93" s="721"/>
      <c r="G93" s="721"/>
      <c r="H93" s="721"/>
      <c r="I93" s="721"/>
      <c r="J93" s="721"/>
      <c r="K93" s="721"/>
      <c r="L93" s="721"/>
      <c r="M93" s="721"/>
      <c r="N93" s="721"/>
      <c r="O93" s="721"/>
      <c r="P93" s="721"/>
      <c r="Q93" s="721"/>
      <c r="R93" s="721"/>
      <c r="S93" s="721"/>
      <c r="T93" s="721"/>
    </row>
    <row r="94" spans="1:20" ht="6.75" customHeight="1" x14ac:dyDescent="0.2">
      <c r="A94" s="7"/>
      <c r="B94" s="8"/>
      <c r="C94" s="8"/>
      <c r="D94" s="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1"/>
      <c r="R94" s="11"/>
      <c r="S94" s="9"/>
      <c r="T94" s="9"/>
    </row>
    <row r="95" spans="1:20" ht="12.75" customHeight="1" x14ac:dyDescent="0.2">
      <c r="A95" s="14"/>
      <c r="B95" s="15" t="s">
        <v>206</v>
      </c>
      <c r="C95" s="725">
        <f>C66</f>
        <v>0</v>
      </c>
      <c r="D95" s="725"/>
      <c r="E95" s="725"/>
      <c r="F95" s="725"/>
      <c r="G95" s="34"/>
      <c r="H95" s="8"/>
      <c r="I95" s="8"/>
      <c r="J95" s="9"/>
      <c r="K95" s="9"/>
      <c r="L95" s="19" t="s">
        <v>211</v>
      </c>
      <c r="M95" s="725">
        <f>M66</f>
        <v>0</v>
      </c>
      <c r="N95" s="725"/>
      <c r="O95" s="725"/>
      <c r="P95" s="31"/>
      <c r="Q95" s="32"/>
      <c r="R95" s="748" t="s">
        <v>692</v>
      </c>
      <c r="S95" s="748"/>
      <c r="T95" s="748"/>
    </row>
    <row r="96" spans="1:20" ht="6.75" customHeight="1" thickBot="1" x14ac:dyDescent="0.25">
      <c r="A96" s="7"/>
      <c r="B96" s="33"/>
      <c r="C96" s="34"/>
      <c r="D96" s="9"/>
      <c r="E96" s="34"/>
      <c r="F96" s="34"/>
      <c r="G96" s="34"/>
      <c r="H96" s="34"/>
      <c r="I96" s="34"/>
      <c r="J96" s="34"/>
      <c r="K96" s="34"/>
      <c r="L96" s="35"/>
      <c r="M96" s="31"/>
      <c r="N96" s="18"/>
      <c r="O96" s="34"/>
      <c r="P96" s="34"/>
      <c r="Q96" s="34"/>
      <c r="R96" s="34"/>
      <c r="S96" s="9"/>
      <c r="T96" s="9"/>
    </row>
    <row r="97" spans="1:20" ht="17.25" customHeight="1" x14ac:dyDescent="0.2">
      <c r="A97" s="5"/>
      <c r="B97" s="78"/>
      <c r="C97" s="3"/>
      <c r="D97" s="340">
        <v>17</v>
      </c>
      <c r="E97" s="340">
        <v>18</v>
      </c>
      <c r="F97" s="341">
        <v>19</v>
      </c>
      <c r="G97" s="341">
        <v>20</v>
      </c>
      <c r="H97" s="341">
        <v>21</v>
      </c>
      <c r="I97" s="341">
        <v>22</v>
      </c>
      <c r="J97" s="341">
        <v>23</v>
      </c>
      <c r="K97" s="341">
        <v>24</v>
      </c>
      <c r="L97" s="341">
        <v>25</v>
      </c>
      <c r="M97" s="341">
        <v>26</v>
      </c>
      <c r="N97" s="341">
        <v>27</v>
      </c>
      <c r="O97" s="341">
        <v>28</v>
      </c>
      <c r="P97" s="341">
        <v>29</v>
      </c>
      <c r="Q97" s="341">
        <v>30</v>
      </c>
      <c r="R97" s="341">
        <v>31</v>
      </c>
      <c r="S97" s="341">
        <v>32</v>
      </c>
      <c r="T97" s="339">
        <v>33</v>
      </c>
    </row>
    <row r="98" spans="1:20" ht="120.75" customHeight="1" x14ac:dyDescent="0.2">
      <c r="A98" s="6" t="s">
        <v>212</v>
      </c>
      <c r="B98" s="36" t="s">
        <v>213</v>
      </c>
      <c r="C98" s="4" t="s">
        <v>214</v>
      </c>
      <c r="D98" s="103" t="s">
        <v>237</v>
      </c>
      <c r="E98" s="91" t="s">
        <v>220</v>
      </c>
      <c r="F98" s="37" t="s">
        <v>219</v>
      </c>
      <c r="G98" s="77" t="s">
        <v>239</v>
      </c>
      <c r="H98" s="37" t="s">
        <v>371</v>
      </c>
      <c r="I98" s="37" t="s">
        <v>337</v>
      </c>
      <c r="J98" s="37" t="s">
        <v>238</v>
      </c>
      <c r="K98" s="38" t="s">
        <v>240</v>
      </c>
      <c r="L98" s="37" t="s">
        <v>241</v>
      </c>
      <c r="M98" s="37" t="s">
        <v>242</v>
      </c>
      <c r="N98" s="37" t="s">
        <v>243</v>
      </c>
      <c r="O98" s="37" t="s">
        <v>244</v>
      </c>
      <c r="P98" s="37" t="s">
        <v>246</v>
      </c>
      <c r="Q98" s="37" t="s">
        <v>245</v>
      </c>
      <c r="R98" s="37" t="s">
        <v>249</v>
      </c>
      <c r="S98" s="37" t="s">
        <v>247</v>
      </c>
      <c r="T98" s="130" t="s">
        <v>248</v>
      </c>
    </row>
    <row r="99" spans="1:20" ht="18.75" customHeight="1" x14ac:dyDescent="0.2">
      <c r="A99" s="116" t="str">
        <f>'TC 66-204 page 1'!A99</f>
        <v/>
      </c>
      <c r="B99" s="117" t="str">
        <f>'TC 66-204 page 1'!B99</f>
        <v/>
      </c>
      <c r="C99" s="111" t="str">
        <f>'TC 66-204 page 1'!C99</f>
        <v/>
      </c>
      <c r="D99" s="117" t="str">
        <f>IF('Gint Worksheet'!M54="","",'Gint Worksheet'!M54)</f>
        <v/>
      </c>
      <c r="E99" s="128" t="str">
        <f>IF('Gint Worksheet'!G54="","",'Gint Worksheet'!G54)</f>
        <v/>
      </c>
      <c r="F99" s="492"/>
      <c r="G99" s="491"/>
      <c r="H99" s="119" t="str">
        <f>IF(B99="","",1)</f>
        <v/>
      </c>
      <c r="I99" s="491"/>
      <c r="J99" s="492"/>
      <c r="K99" s="499"/>
      <c r="L99" s="492"/>
      <c r="M99" s="499"/>
      <c r="N99" s="492"/>
      <c r="O99" s="492"/>
      <c r="P99" s="492"/>
      <c r="Q99" s="492"/>
      <c r="R99" s="491"/>
      <c r="S99" s="491"/>
      <c r="T99" s="494"/>
    </row>
    <row r="100" spans="1:20" ht="18.75" customHeight="1" x14ac:dyDescent="0.2">
      <c r="A100" s="116" t="str">
        <f>'TC 66-204 page 1'!A100</f>
        <v/>
      </c>
      <c r="B100" s="117" t="str">
        <f>'TC 66-204 page 1'!B100</f>
        <v/>
      </c>
      <c r="C100" s="111" t="str">
        <f>'TC 66-204 page 1'!C100</f>
        <v/>
      </c>
      <c r="D100" s="117" t="str">
        <f>IF('Gint Worksheet'!M55="","",'Gint Worksheet'!M55)</f>
        <v/>
      </c>
      <c r="E100" s="128" t="str">
        <f>IF('Gint Worksheet'!G55="","",'Gint Worksheet'!G55)</f>
        <v/>
      </c>
      <c r="F100" s="492"/>
      <c r="G100" s="491"/>
      <c r="H100" s="119" t="str">
        <f t="shared" ref="H100:H113" si="9">IF(B100="","",1)</f>
        <v/>
      </c>
      <c r="I100" s="491"/>
      <c r="J100" s="492"/>
      <c r="K100" s="499"/>
      <c r="L100" s="492"/>
      <c r="M100" s="499"/>
      <c r="N100" s="492"/>
      <c r="O100" s="492"/>
      <c r="P100" s="492"/>
      <c r="Q100" s="492"/>
      <c r="R100" s="491"/>
      <c r="S100" s="491"/>
      <c r="T100" s="494"/>
    </row>
    <row r="101" spans="1:20" ht="18.75" customHeight="1" x14ac:dyDescent="0.2">
      <c r="A101" s="116" t="str">
        <f>'TC 66-204 page 1'!A101</f>
        <v/>
      </c>
      <c r="B101" s="117" t="str">
        <f>'TC 66-204 page 1'!B101</f>
        <v/>
      </c>
      <c r="C101" s="111" t="str">
        <f>'TC 66-204 page 1'!C101</f>
        <v/>
      </c>
      <c r="D101" s="117" t="str">
        <f>IF('Gint Worksheet'!M56="","",'Gint Worksheet'!M56)</f>
        <v/>
      </c>
      <c r="E101" s="128" t="str">
        <f>IF('Gint Worksheet'!G56="","",'Gint Worksheet'!G56)</f>
        <v/>
      </c>
      <c r="F101" s="492"/>
      <c r="G101" s="491"/>
      <c r="H101" s="119" t="str">
        <f t="shared" si="9"/>
        <v/>
      </c>
      <c r="I101" s="491"/>
      <c r="J101" s="492"/>
      <c r="K101" s="499"/>
      <c r="L101" s="492"/>
      <c r="M101" s="499"/>
      <c r="N101" s="492"/>
      <c r="O101" s="492"/>
      <c r="P101" s="492"/>
      <c r="Q101" s="492"/>
      <c r="R101" s="491"/>
      <c r="S101" s="491"/>
      <c r="T101" s="494"/>
    </row>
    <row r="102" spans="1:20" ht="18.75" customHeight="1" x14ac:dyDescent="0.2">
      <c r="A102" s="116" t="str">
        <f>'TC 66-204 page 1'!A102</f>
        <v/>
      </c>
      <c r="B102" s="117" t="str">
        <f>'TC 66-204 page 1'!B102</f>
        <v/>
      </c>
      <c r="C102" s="111" t="str">
        <f>'TC 66-204 page 1'!C102</f>
        <v/>
      </c>
      <c r="D102" s="117" t="str">
        <f>IF('Gint Worksheet'!M57="","",'Gint Worksheet'!M57)</f>
        <v/>
      </c>
      <c r="E102" s="128" t="str">
        <f>IF('Gint Worksheet'!G57="","",'Gint Worksheet'!G57)</f>
        <v/>
      </c>
      <c r="F102" s="492"/>
      <c r="G102" s="491"/>
      <c r="H102" s="119" t="str">
        <f t="shared" si="9"/>
        <v/>
      </c>
      <c r="I102" s="491"/>
      <c r="J102" s="492"/>
      <c r="K102" s="499"/>
      <c r="L102" s="492"/>
      <c r="M102" s="499"/>
      <c r="N102" s="492"/>
      <c r="O102" s="492"/>
      <c r="P102" s="492"/>
      <c r="Q102" s="492"/>
      <c r="R102" s="491"/>
      <c r="S102" s="491"/>
      <c r="T102" s="494"/>
    </row>
    <row r="103" spans="1:20" ht="18.75" customHeight="1" x14ac:dyDescent="0.2">
      <c r="A103" s="116" t="str">
        <f>'TC 66-204 page 1'!A103</f>
        <v/>
      </c>
      <c r="B103" s="117" t="str">
        <f>'TC 66-204 page 1'!B103</f>
        <v/>
      </c>
      <c r="C103" s="111" t="str">
        <f>'TC 66-204 page 1'!C103</f>
        <v/>
      </c>
      <c r="D103" s="117" t="str">
        <f>IF('Gint Worksheet'!M58="","",'Gint Worksheet'!M58)</f>
        <v/>
      </c>
      <c r="E103" s="128" t="str">
        <f>IF('Gint Worksheet'!G58="","",'Gint Worksheet'!G58)</f>
        <v/>
      </c>
      <c r="F103" s="492"/>
      <c r="G103" s="491"/>
      <c r="H103" s="119" t="str">
        <f t="shared" si="9"/>
        <v/>
      </c>
      <c r="I103" s="491"/>
      <c r="J103" s="492"/>
      <c r="K103" s="499"/>
      <c r="L103" s="492"/>
      <c r="M103" s="499"/>
      <c r="N103" s="492"/>
      <c r="O103" s="492"/>
      <c r="P103" s="492"/>
      <c r="Q103" s="492"/>
      <c r="R103" s="491"/>
      <c r="S103" s="491"/>
      <c r="T103" s="494"/>
    </row>
    <row r="104" spans="1:20" ht="18.75" customHeight="1" x14ac:dyDescent="0.2">
      <c r="A104" s="116" t="str">
        <f>'TC 66-204 page 1'!A104</f>
        <v/>
      </c>
      <c r="B104" s="117" t="str">
        <f>'TC 66-204 page 1'!B104</f>
        <v/>
      </c>
      <c r="C104" s="111" t="str">
        <f>'TC 66-204 page 1'!C104</f>
        <v/>
      </c>
      <c r="D104" s="117" t="str">
        <f>IF('Gint Worksheet'!M59="","",'Gint Worksheet'!M59)</f>
        <v/>
      </c>
      <c r="E104" s="128" t="str">
        <f>IF('Gint Worksheet'!G59="","",'Gint Worksheet'!G59)</f>
        <v/>
      </c>
      <c r="F104" s="492"/>
      <c r="G104" s="491"/>
      <c r="H104" s="119" t="str">
        <f t="shared" si="9"/>
        <v/>
      </c>
      <c r="I104" s="491"/>
      <c r="J104" s="492"/>
      <c r="K104" s="499"/>
      <c r="L104" s="492"/>
      <c r="M104" s="499"/>
      <c r="N104" s="492"/>
      <c r="O104" s="492"/>
      <c r="P104" s="492"/>
      <c r="Q104" s="492"/>
      <c r="R104" s="491"/>
      <c r="S104" s="491"/>
      <c r="T104" s="494"/>
    </row>
    <row r="105" spans="1:20" ht="18.75" customHeight="1" x14ac:dyDescent="0.2">
      <c r="A105" s="116" t="str">
        <f>'TC 66-204 page 1'!A105</f>
        <v/>
      </c>
      <c r="B105" s="117" t="str">
        <f>'TC 66-204 page 1'!B105</f>
        <v/>
      </c>
      <c r="C105" s="111" t="str">
        <f>'TC 66-204 page 1'!C105</f>
        <v/>
      </c>
      <c r="D105" s="117" t="str">
        <f>IF('Gint Worksheet'!M60="","",'Gint Worksheet'!M60)</f>
        <v/>
      </c>
      <c r="E105" s="128" t="str">
        <f>IF('Gint Worksheet'!G60="","",'Gint Worksheet'!G60)</f>
        <v/>
      </c>
      <c r="F105" s="492"/>
      <c r="G105" s="491"/>
      <c r="H105" s="119" t="str">
        <f t="shared" si="9"/>
        <v/>
      </c>
      <c r="I105" s="491"/>
      <c r="J105" s="492"/>
      <c r="K105" s="499"/>
      <c r="L105" s="492"/>
      <c r="M105" s="499"/>
      <c r="N105" s="492"/>
      <c r="O105" s="492"/>
      <c r="P105" s="492"/>
      <c r="Q105" s="492"/>
      <c r="R105" s="491"/>
      <c r="S105" s="491"/>
      <c r="T105" s="494"/>
    </row>
    <row r="106" spans="1:20" ht="18.75" customHeight="1" x14ac:dyDescent="0.2">
      <c r="A106" s="116" t="str">
        <f>'TC 66-204 page 1'!A106</f>
        <v/>
      </c>
      <c r="B106" s="117" t="str">
        <f>'TC 66-204 page 1'!B106</f>
        <v/>
      </c>
      <c r="C106" s="111" t="str">
        <f>'TC 66-204 page 1'!C106</f>
        <v/>
      </c>
      <c r="D106" s="117" t="str">
        <f>IF('Gint Worksheet'!M61="","",'Gint Worksheet'!M61)</f>
        <v/>
      </c>
      <c r="E106" s="128" t="str">
        <f>IF('Gint Worksheet'!G61="","",'Gint Worksheet'!G61)</f>
        <v/>
      </c>
      <c r="F106" s="492"/>
      <c r="G106" s="491"/>
      <c r="H106" s="119" t="str">
        <f t="shared" si="9"/>
        <v/>
      </c>
      <c r="I106" s="491"/>
      <c r="J106" s="492"/>
      <c r="K106" s="499"/>
      <c r="L106" s="492"/>
      <c r="M106" s="499"/>
      <c r="N106" s="492"/>
      <c r="O106" s="492"/>
      <c r="P106" s="492"/>
      <c r="Q106" s="492"/>
      <c r="R106" s="491"/>
      <c r="S106" s="491"/>
      <c r="T106" s="494"/>
    </row>
    <row r="107" spans="1:20" ht="18.75" customHeight="1" x14ac:dyDescent="0.2">
      <c r="A107" s="116" t="str">
        <f>'TC 66-204 page 1'!A107</f>
        <v/>
      </c>
      <c r="B107" s="117" t="str">
        <f>'TC 66-204 page 1'!B107</f>
        <v/>
      </c>
      <c r="C107" s="111" t="str">
        <f>'TC 66-204 page 1'!C107</f>
        <v/>
      </c>
      <c r="D107" s="117" t="str">
        <f>IF('Gint Worksheet'!M62="","",'Gint Worksheet'!M62)</f>
        <v/>
      </c>
      <c r="E107" s="128" t="str">
        <f>IF('Gint Worksheet'!G62="","",'Gint Worksheet'!G62)</f>
        <v/>
      </c>
      <c r="F107" s="492"/>
      <c r="G107" s="491"/>
      <c r="H107" s="119" t="str">
        <f t="shared" si="9"/>
        <v/>
      </c>
      <c r="I107" s="491"/>
      <c r="J107" s="492"/>
      <c r="K107" s="499"/>
      <c r="L107" s="492"/>
      <c r="M107" s="499"/>
      <c r="N107" s="492"/>
      <c r="O107" s="492"/>
      <c r="P107" s="492"/>
      <c r="Q107" s="492"/>
      <c r="R107" s="491"/>
      <c r="S107" s="491"/>
      <c r="T107" s="494"/>
    </row>
    <row r="108" spans="1:20" ht="18.75" customHeight="1" x14ac:dyDescent="0.2">
      <c r="A108" s="116" t="str">
        <f>'TC 66-204 page 1'!A108</f>
        <v/>
      </c>
      <c r="B108" s="117" t="str">
        <f>'TC 66-204 page 1'!B108</f>
        <v/>
      </c>
      <c r="C108" s="111" t="str">
        <f>'TC 66-204 page 1'!C108</f>
        <v/>
      </c>
      <c r="D108" s="117" t="str">
        <f>IF('Gint Worksheet'!M63="","",'Gint Worksheet'!M63)</f>
        <v/>
      </c>
      <c r="E108" s="128" t="str">
        <f>IF('Gint Worksheet'!G63="","",'Gint Worksheet'!G63)</f>
        <v/>
      </c>
      <c r="F108" s="492"/>
      <c r="G108" s="491"/>
      <c r="H108" s="119" t="str">
        <f t="shared" si="9"/>
        <v/>
      </c>
      <c r="I108" s="491"/>
      <c r="J108" s="492"/>
      <c r="K108" s="499"/>
      <c r="L108" s="492"/>
      <c r="M108" s="499"/>
      <c r="N108" s="492"/>
      <c r="O108" s="492"/>
      <c r="P108" s="492"/>
      <c r="Q108" s="492"/>
      <c r="R108" s="491"/>
      <c r="S108" s="491"/>
      <c r="T108" s="494"/>
    </row>
    <row r="109" spans="1:20" ht="18.75" customHeight="1" x14ac:dyDescent="0.2">
      <c r="A109" s="116" t="str">
        <f>'TC 66-204 page 1'!A109</f>
        <v/>
      </c>
      <c r="B109" s="117" t="str">
        <f>'TC 66-204 page 1'!B109</f>
        <v/>
      </c>
      <c r="C109" s="111" t="str">
        <f>'TC 66-204 page 1'!C109</f>
        <v/>
      </c>
      <c r="D109" s="117" t="str">
        <f>IF('Gint Worksheet'!M64="","",'Gint Worksheet'!M64)</f>
        <v/>
      </c>
      <c r="E109" s="128" t="str">
        <f>IF('Gint Worksheet'!G64="","",'Gint Worksheet'!G64)</f>
        <v/>
      </c>
      <c r="F109" s="492"/>
      <c r="G109" s="491"/>
      <c r="H109" s="119" t="str">
        <f t="shared" si="9"/>
        <v/>
      </c>
      <c r="I109" s="491"/>
      <c r="J109" s="492"/>
      <c r="K109" s="499"/>
      <c r="L109" s="492"/>
      <c r="M109" s="499"/>
      <c r="N109" s="492"/>
      <c r="O109" s="492"/>
      <c r="P109" s="492"/>
      <c r="Q109" s="492"/>
      <c r="R109" s="491"/>
      <c r="S109" s="491"/>
      <c r="T109" s="494"/>
    </row>
    <row r="110" spans="1:20" ht="18.75" customHeight="1" x14ac:dyDescent="0.2">
      <c r="A110" s="116" t="str">
        <f>'TC 66-204 page 1'!A110</f>
        <v/>
      </c>
      <c r="B110" s="117" t="str">
        <f>'TC 66-204 page 1'!B110</f>
        <v/>
      </c>
      <c r="C110" s="111" t="str">
        <f>'TC 66-204 page 1'!C110</f>
        <v/>
      </c>
      <c r="D110" s="117" t="str">
        <f>IF('Gint Worksheet'!M65="","",'Gint Worksheet'!M65)</f>
        <v/>
      </c>
      <c r="E110" s="128" t="str">
        <f>IF('Gint Worksheet'!G65="","",'Gint Worksheet'!G65)</f>
        <v/>
      </c>
      <c r="F110" s="492"/>
      <c r="G110" s="491"/>
      <c r="H110" s="119" t="str">
        <f t="shared" si="9"/>
        <v/>
      </c>
      <c r="I110" s="491"/>
      <c r="J110" s="492"/>
      <c r="K110" s="499"/>
      <c r="L110" s="492"/>
      <c r="M110" s="499"/>
      <c r="N110" s="492"/>
      <c r="O110" s="492"/>
      <c r="P110" s="492"/>
      <c r="Q110" s="492"/>
      <c r="R110" s="491"/>
      <c r="S110" s="491"/>
      <c r="T110" s="494"/>
    </row>
    <row r="111" spans="1:20" ht="18.75" customHeight="1" x14ac:dyDescent="0.2">
      <c r="A111" s="116" t="str">
        <f>'TC 66-204 page 1'!A111</f>
        <v/>
      </c>
      <c r="B111" s="117" t="str">
        <f>'TC 66-204 page 1'!B111</f>
        <v/>
      </c>
      <c r="C111" s="111" t="str">
        <f>'TC 66-204 page 1'!C111</f>
        <v/>
      </c>
      <c r="D111" s="117" t="str">
        <f>IF('Gint Worksheet'!M66="","",'Gint Worksheet'!M66)</f>
        <v/>
      </c>
      <c r="E111" s="128" t="str">
        <f>IF('Gint Worksheet'!G66="","",'Gint Worksheet'!G66)</f>
        <v/>
      </c>
      <c r="F111" s="492"/>
      <c r="G111" s="491"/>
      <c r="H111" s="119" t="str">
        <f t="shared" si="9"/>
        <v/>
      </c>
      <c r="I111" s="491"/>
      <c r="J111" s="492"/>
      <c r="K111" s="499"/>
      <c r="L111" s="492"/>
      <c r="M111" s="499"/>
      <c r="N111" s="492"/>
      <c r="O111" s="492"/>
      <c r="P111" s="492"/>
      <c r="Q111" s="492"/>
      <c r="R111" s="491"/>
      <c r="S111" s="491"/>
      <c r="T111" s="494"/>
    </row>
    <row r="112" spans="1:20" ht="18.75" customHeight="1" x14ac:dyDescent="0.2">
      <c r="A112" s="116" t="str">
        <f>'TC 66-204 page 1'!A112</f>
        <v/>
      </c>
      <c r="B112" s="117" t="str">
        <f>'TC 66-204 page 1'!B112</f>
        <v/>
      </c>
      <c r="C112" s="111" t="str">
        <f>'TC 66-204 page 1'!C112</f>
        <v/>
      </c>
      <c r="D112" s="117" t="str">
        <f>IF('Gint Worksheet'!M67="","",'Gint Worksheet'!M67)</f>
        <v/>
      </c>
      <c r="E112" s="128" t="str">
        <f>IF('Gint Worksheet'!G67="","",'Gint Worksheet'!G67)</f>
        <v/>
      </c>
      <c r="F112" s="492"/>
      <c r="G112" s="491"/>
      <c r="H112" s="119" t="str">
        <f t="shared" si="9"/>
        <v/>
      </c>
      <c r="I112" s="491"/>
      <c r="J112" s="492"/>
      <c r="K112" s="499"/>
      <c r="L112" s="492"/>
      <c r="M112" s="499"/>
      <c r="N112" s="492"/>
      <c r="O112" s="492"/>
      <c r="P112" s="492"/>
      <c r="Q112" s="492"/>
      <c r="R112" s="491"/>
      <c r="S112" s="491"/>
      <c r="T112" s="494"/>
    </row>
    <row r="113" spans="1:20" ht="18.75" customHeight="1" thickBot="1" x14ac:dyDescent="0.25">
      <c r="A113" s="116" t="str">
        <f>'TC 66-204 page 1'!A113</f>
        <v/>
      </c>
      <c r="B113" s="117" t="str">
        <f>'TC 66-204 page 1'!B113</f>
        <v/>
      </c>
      <c r="C113" s="111" t="str">
        <f>'TC 66-204 page 1'!C113</f>
        <v/>
      </c>
      <c r="D113" s="117" t="str">
        <f>IF('Gint Worksheet'!M68="","",'Gint Worksheet'!M68)</f>
        <v/>
      </c>
      <c r="E113" s="128" t="str">
        <f>IF('Gint Worksheet'!G68="","",'Gint Worksheet'!G68)</f>
        <v/>
      </c>
      <c r="F113" s="492"/>
      <c r="G113" s="491"/>
      <c r="H113" s="119" t="str">
        <f t="shared" si="9"/>
        <v/>
      </c>
      <c r="I113" s="491"/>
      <c r="J113" s="492"/>
      <c r="K113" s="499"/>
      <c r="L113" s="492"/>
      <c r="M113" s="499"/>
      <c r="N113" s="492"/>
      <c r="O113" s="492"/>
      <c r="P113" s="492"/>
      <c r="Q113" s="492"/>
      <c r="R113" s="491"/>
      <c r="S113" s="491"/>
      <c r="T113" s="494"/>
    </row>
    <row r="114" spans="1:20" ht="18.75" customHeight="1" x14ac:dyDescent="0.2">
      <c r="A114" s="104"/>
      <c r="B114" s="728" t="s">
        <v>231</v>
      </c>
      <c r="C114" s="741"/>
      <c r="D114" s="107">
        <f t="shared" ref="D114:T114" si="10">SUM(D99:D113)</f>
        <v>0</v>
      </c>
      <c r="E114" s="107">
        <f t="shared" si="10"/>
        <v>0</v>
      </c>
      <c r="F114" s="107">
        <f t="shared" si="10"/>
        <v>0</v>
      </c>
      <c r="G114" s="107">
        <f t="shared" si="10"/>
        <v>0</v>
      </c>
      <c r="H114" s="107">
        <f t="shared" si="10"/>
        <v>0</v>
      </c>
      <c r="I114" s="107">
        <f t="shared" si="10"/>
        <v>0</v>
      </c>
      <c r="J114" s="107">
        <f t="shared" si="10"/>
        <v>0</v>
      </c>
      <c r="K114" s="107">
        <f t="shared" si="10"/>
        <v>0</v>
      </c>
      <c r="L114" s="107">
        <f t="shared" si="10"/>
        <v>0</v>
      </c>
      <c r="M114" s="107">
        <f t="shared" si="10"/>
        <v>0</v>
      </c>
      <c r="N114" s="107">
        <f t="shared" si="10"/>
        <v>0</v>
      </c>
      <c r="O114" s="107">
        <f t="shared" si="10"/>
        <v>0</v>
      </c>
      <c r="P114" s="107">
        <f t="shared" si="10"/>
        <v>0</v>
      </c>
      <c r="Q114" s="107">
        <f t="shared" si="10"/>
        <v>0</v>
      </c>
      <c r="R114" s="107">
        <f t="shared" si="10"/>
        <v>0</v>
      </c>
      <c r="S114" s="108">
        <f t="shared" si="10"/>
        <v>0</v>
      </c>
      <c r="T114" s="410">
        <f t="shared" si="10"/>
        <v>0</v>
      </c>
    </row>
    <row r="115" spans="1:20" ht="18.75" customHeight="1" x14ac:dyDescent="0.2">
      <c r="A115" s="89"/>
      <c r="B115" s="730" t="s">
        <v>232</v>
      </c>
      <c r="C115" s="730"/>
      <c r="D115" s="595">
        <f>D144</f>
        <v>0</v>
      </c>
      <c r="E115" s="99">
        <f t="shared" ref="E115:T115" si="11">E144</f>
        <v>0</v>
      </c>
      <c r="F115" s="99">
        <f t="shared" si="11"/>
        <v>0</v>
      </c>
      <c r="G115" s="99">
        <f t="shared" si="11"/>
        <v>0</v>
      </c>
      <c r="H115" s="345">
        <f t="shared" si="11"/>
        <v>0</v>
      </c>
      <c r="I115" s="99">
        <f t="shared" si="11"/>
        <v>0</v>
      </c>
      <c r="J115" s="345">
        <f t="shared" si="11"/>
        <v>0</v>
      </c>
      <c r="K115" s="99">
        <f t="shared" si="11"/>
        <v>0</v>
      </c>
      <c r="L115" s="99">
        <f t="shared" si="11"/>
        <v>0</v>
      </c>
      <c r="M115" s="99">
        <f t="shared" si="11"/>
        <v>0</v>
      </c>
      <c r="N115" s="99">
        <f t="shared" si="11"/>
        <v>0</v>
      </c>
      <c r="O115" s="99">
        <f t="shared" si="11"/>
        <v>0</v>
      </c>
      <c r="P115" s="345">
        <f t="shared" si="11"/>
        <v>0</v>
      </c>
      <c r="Q115" s="99">
        <f t="shared" si="11"/>
        <v>0</v>
      </c>
      <c r="R115" s="99">
        <f t="shared" si="11"/>
        <v>0</v>
      </c>
      <c r="S115" s="345">
        <f t="shared" si="11"/>
        <v>0</v>
      </c>
      <c r="T115" s="596">
        <f t="shared" si="11"/>
        <v>0</v>
      </c>
    </row>
    <row r="116" spans="1:20" ht="18.75" customHeight="1" thickBot="1" x14ac:dyDescent="0.25">
      <c r="A116" s="90"/>
      <c r="B116" s="723" t="s">
        <v>233</v>
      </c>
      <c r="C116" s="723"/>
      <c r="D116" s="96"/>
      <c r="E116" s="102"/>
      <c r="F116" s="102"/>
      <c r="G116" s="97"/>
      <c r="H116" s="97"/>
      <c r="I116" s="97"/>
      <c r="J116" s="97"/>
      <c r="K116" s="98"/>
      <c r="L116" s="97"/>
      <c r="M116" s="98"/>
      <c r="N116" s="97"/>
      <c r="O116" s="97"/>
      <c r="P116" s="97"/>
      <c r="Q116" s="97"/>
      <c r="R116" s="97"/>
      <c r="S116" s="97"/>
      <c r="T116" s="594"/>
    </row>
    <row r="117" spans="1:20" ht="12.75" customHeight="1" x14ac:dyDescent="0.2">
      <c r="A117" s="717" t="s">
        <v>353</v>
      </c>
      <c r="B117" s="717"/>
      <c r="C117" s="717"/>
      <c r="D117" s="717"/>
      <c r="E117" s="717"/>
      <c r="F117" s="717"/>
      <c r="G117" s="717"/>
      <c r="H117" s="717"/>
      <c r="I117" s="717"/>
      <c r="J117" s="717"/>
      <c r="K117" s="717"/>
      <c r="L117" s="717"/>
      <c r="M117" s="717"/>
      <c r="N117" s="717"/>
      <c r="O117" s="717"/>
      <c r="P117" s="717"/>
      <c r="Q117" s="717"/>
      <c r="R117" s="717"/>
      <c r="S117" s="720" t="s">
        <v>203</v>
      </c>
      <c r="T117" s="744"/>
    </row>
    <row r="118" spans="1:20" ht="12.75" customHeight="1" x14ac:dyDescent="0.2">
      <c r="A118" s="719" t="s">
        <v>354</v>
      </c>
      <c r="B118" s="719"/>
      <c r="C118" s="719"/>
      <c r="D118" s="719"/>
      <c r="E118" s="719"/>
      <c r="F118" s="719"/>
      <c r="G118" s="719"/>
      <c r="H118" s="719"/>
      <c r="I118" s="719"/>
      <c r="J118" s="719"/>
      <c r="K118" s="719"/>
      <c r="L118" s="719"/>
      <c r="M118" s="719"/>
      <c r="N118" s="719"/>
      <c r="O118" s="719"/>
      <c r="P118" s="719"/>
      <c r="Q118" s="719"/>
      <c r="R118" s="719"/>
      <c r="S118" s="745" t="s">
        <v>204</v>
      </c>
      <c r="T118" s="746"/>
    </row>
    <row r="119" spans="1:20" ht="12.75" customHeight="1" x14ac:dyDescent="0.2">
      <c r="A119" s="747" t="s">
        <v>350</v>
      </c>
      <c r="B119" s="747"/>
      <c r="C119" s="747"/>
      <c r="D119" s="747"/>
      <c r="E119" s="747"/>
      <c r="F119" s="747"/>
      <c r="G119" s="747"/>
      <c r="H119" s="747"/>
      <c r="I119" s="747"/>
      <c r="J119" s="747"/>
      <c r="K119" s="747"/>
      <c r="L119" s="747"/>
      <c r="M119" s="747"/>
      <c r="N119" s="747"/>
      <c r="O119" s="747"/>
      <c r="P119" s="747"/>
      <c r="Q119" s="747"/>
      <c r="R119" s="747"/>
      <c r="S119" s="747"/>
      <c r="T119" s="747"/>
    </row>
    <row r="120" spans="1:20" ht="12.75" customHeight="1" x14ac:dyDescent="0.2">
      <c r="A120" s="262"/>
      <c r="B120" s="262"/>
      <c r="C120" s="262"/>
      <c r="D120" s="262"/>
      <c r="E120" s="262"/>
      <c r="F120" s="262"/>
      <c r="G120" s="262"/>
      <c r="H120" s="262"/>
      <c r="I120" s="262"/>
      <c r="J120" s="262"/>
      <c r="K120" s="262"/>
      <c r="L120" s="262"/>
      <c r="M120" s="262"/>
      <c r="N120" s="262"/>
      <c r="O120" s="262"/>
      <c r="P120" s="262"/>
      <c r="Q120" s="262"/>
      <c r="R120" s="262"/>
      <c r="S120" s="262"/>
      <c r="T120" s="262"/>
    </row>
    <row r="121" spans="1:20" ht="12.75" customHeight="1" x14ac:dyDescent="0.2">
      <c r="A121" s="7"/>
      <c r="B121" s="13"/>
      <c r="C121" s="13"/>
      <c r="D121" s="9"/>
      <c r="E121" s="13"/>
      <c r="F121" s="13"/>
      <c r="G121" s="13"/>
      <c r="H121" s="29"/>
      <c r="I121" s="29"/>
      <c r="J121" s="30"/>
      <c r="K121" s="21"/>
      <c r="L121" s="21"/>
      <c r="M121" s="20"/>
      <c r="N121" s="21"/>
      <c r="O121" s="21"/>
      <c r="P121" s="13"/>
      <c r="Q121" s="34"/>
      <c r="R121" s="34"/>
      <c r="S121" s="10"/>
      <c r="T121" s="13"/>
    </row>
    <row r="122" spans="1:20" ht="14.25" customHeight="1" x14ac:dyDescent="0.25">
      <c r="A122" s="721" t="s">
        <v>234</v>
      </c>
      <c r="B122" s="721"/>
      <c r="C122" s="721"/>
      <c r="D122" s="721"/>
      <c r="E122" s="721"/>
      <c r="F122" s="721"/>
      <c r="G122" s="721"/>
      <c r="H122" s="721"/>
      <c r="I122" s="721"/>
      <c r="J122" s="721"/>
      <c r="K122" s="721"/>
      <c r="L122" s="721"/>
      <c r="M122" s="721"/>
      <c r="N122" s="721"/>
      <c r="O122" s="721"/>
      <c r="P122" s="721"/>
      <c r="Q122" s="721"/>
      <c r="R122" s="721"/>
      <c r="S122" s="721"/>
      <c r="T122" s="721"/>
    </row>
    <row r="123" spans="1:20" ht="6.75" customHeight="1" x14ac:dyDescent="0.2">
      <c r="A123" s="7"/>
      <c r="B123" s="8"/>
      <c r="C123" s="8"/>
      <c r="D123" s="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1"/>
      <c r="R123" s="11"/>
      <c r="S123" s="9"/>
      <c r="T123" s="9"/>
    </row>
    <row r="124" spans="1:20" x14ac:dyDescent="0.2">
      <c r="A124" s="14"/>
      <c r="B124" s="15" t="s">
        <v>206</v>
      </c>
      <c r="C124" s="725">
        <f>C8</f>
        <v>0</v>
      </c>
      <c r="D124" s="725"/>
      <c r="E124" s="725"/>
      <c r="F124" s="725"/>
      <c r="G124" s="34"/>
      <c r="H124" s="8"/>
      <c r="I124" s="8"/>
      <c r="J124" s="9"/>
      <c r="K124" s="9"/>
      <c r="L124" s="19" t="s">
        <v>211</v>
      </c>
      <c r="M124" s="725">
        <f>M8</f>
        <v>0</v>
      </c>
      <c r="N124" s="725"/>
      <c r="O124" s="725"/>
      <c r="P124" s="31"/>
      <c r="Q124" s="32"/>
      <c r="R124" s="748" t="s">
        <v>693</v>
      </c>
      <c r="S124" s="748"/>
      <c r="T124" s="748"/>
    </row>
    <row r="125" spans="1:20" ht="6.75" customHeight="1" thickBot="1" x14ac:dyDescent="0.25">
      <c r="A125" s="7"/>
      <c r="B125" s="33"/>
      <c r="C125" s="34"/>
      <c r="D125" s="9"/>
      <c r="E125" s="34"/>
      <c r="F125" s="34"/>
      <c r="G125" s="34"/>
      <c r="H125" s="34"/>
      <c r="I125" s="34"/>
      <c r="J125" s="34"/>
      <c r="K125" s="34"/>
      <c r="L125" s="35"/>
      <c r="M125" s="31"/>
      <c r="N125" s="18"/>
      <c r="O125" s="34"/>
      <c r="P125" s="34"/>
      <c r="Q125" s="34"/>
      <c r="R125" s="34"/>
      <c r="S125" s="9"/>
      <c r="T125" s="9"/>
    </row>
    <row r="126" spans="1:20" ht="17.25" customHeight="1" x14ac:dyDescent="0.2">
      <c r="A126" s="5"/>
      <c r="B126" s="78"/>
      <c r="C126" s="3"/>
      <c r="D126" s="340">
        <v>17</v>
      </c>
      <c r="E126" s="340">
        <v>18</v>
      </c>
      <c r="F126" s="341">
        <v>19</v>
      </c>
      <c r="G126" s="341">
        <v>20</v>
      </c>
      <c r="H126" s="341">
        <v>21</v>
      </c>
      <c r="I126" s="341">
        <v>22</v>
      </c>
      <c r="J126" s="341">
        <v>23</v>
      </c>
      <c r="K126" s="341">
        <v>24</v>
      </c>
      <c r="L126" s="341">
        <v>25</v>
      </c>
      <c r="M126" s="341">
        <v>26</v>
      </c>
      <c r="N126" s="341">
        <v>27</v>
      </c>
      <c r="O126" s="341">
        <v>28</v>
      </c>
      <c r="P126" s="341">
        <v>29</v>
      </c>
      <c r="Q126" s="341">
        <v>30</v>
      </c>
      <c r="R126" s="341">
        <v>31</v>
      </c>
      <c r="S126" s="341">
        <v>32</v>
      </c>
      <c r="T126" s="339">
        <v>33</v>
      </c>
    </row>
    <row r="127" spans="1:20" ht="120.75" customHeight="1" x14ac:dyDescent="0.2">
      <c r="A127" s="6" t="s">
        <v>212</v>
      </c>
      <c r="B127" s="36" t="s">
        <v>213</v>
      </c>
      <c r="C127" s="4" t="s">
        <v>214</v>
      </c>
      <c r="D127" s="103" t="s">
        <v>237</v>
      </c>
      <c r="E127" s="91" t="s">
        <v>220</v>
      </c>
      <c r="F127" s="37" t="s">
        <v>219</v>
      </c>
      <c r="G127" s="77" t="s">
        <v>239</v>
      </c>
      <c r="H127" s="37" t="s">
        <v>371</v>
      </c>
      <c r="I127" s="37" t="s">
        <v>337</v>
      </c>
      <c r="J127" s="37" t="s">
        <v>238</v>
      </c>
      <c r="K127" s="38" t="s">
        <v>240</v>
      </c>
      <c r="L127" s="37" t="s">
        <v>241</v>
      </c>
      <c r="M127" s="37" t="s">
        <v>242</v>
      </c>
      <c r="N127" s="37" t="s">
        <v>243</v>
      </c>
      <c r="O127" s="37" t="s">
        <v>244</v>
      </c>
      <c r="P127" s="37" t="s">
        <v>246</v>
      </c>
      <c r="Q127" s="37" t="s">
        <v>245</v>
      </c>
      <c r="R127" s="37" t="s">
        <v>249</v>
      </c>
      <c r="S127" s="37" t="s">
        <v>247</v>
      </c>
      <c r="T127" s="130" t="s">
        <v>248</v>
      </c>
    </row>
    <row r="128" spans="1:20" ht="18.75" customHeight="1" x14ac:dyDescent="0.2">
      <c r="A128" s="116" t="str">
        <f>'TC 66-204 page 1'!A128</f>
        <v/>
      </c>
      <c r="B128" s="405" t="str">
        <f>'TC 66-204 page 1'!B128</f>
        <v/>
      </c>
      <c r="C128" s="111" t="str">
        <f>'TC 66-204 page 1'!C128</f>
        <v/>
      </c>
      <c r="D128" s="117" t="str">
        <f>IF('Gint Worksheet'!M69="","",'Gint Worksheet'!M69)</f>
        <v/>
      </c>
      <c r="E128" s="128" t="str">
        <f>IF('Gint Worksheet'!G69="","",'Gint Worksheet'!G69)</f>
        <v/>
      </c>
      <c r="F128" s="492"/>
      <c r="G128" s="491"/>
      <c r="H128" s="119" t="str">
        <f>IF(B128="","",1)</f>
        <v/>
      </c>
      <c r="I128" s="491"/>
      <c r="J128" s="492"/>
      <c r="K128" s="499"/>
      <c r="L128" s="492"/>
      <c r="M128" s="499"/>
      <c r="N128" s="492"/>
      <c r="O128" s="492"/>
      <c r="P128" s="492"/>
      <c r="Q128" s="492"/>
      <c r="R128" s="491"/>
      <c r="S128" s="491"/>
      <c r="T128" s="494"/>
    </row>
    <row r="129" spans="1:20" ht="18.75" customHeight="1" x14ac:dyDescent="0.2">
      <c r="A129" s="116" t="str">
        <f>'TC 66-204 page 1'!A129</f>
        <v/>
      </c>
      <c r="B129" s="117" t="str">
        <f>'TC 66-204 page 1'!B129</f>
        <v/>
      </c>
      <c r="C129" s="111" t="str">
        <f>'TC 66-204 page 1'!C129</f>
        <v/>
      </c>
      <c r="D129" s="117" t="str">
        <f>IF('Gint Worksheet'!M70="","",'Gint Worksheet'!M70)</f>
        <v/>
      </c>
      <c r="E129" s="128" t="str">
        <f>IF('Gint Worksheet'!G70="","",'Gint Worksheet'!G70)</f>
        <v/>
      </c>
      <c r="F129" s="492"/>
      <c r="G129" s="491"/>
      <c r="H129" s="119" t="str">
        <f t="shared" ref="H129:H142" si="12">IF(B129="","",1)</f>
        <v/>
      </c>
      <c r="I129" s="491"/>
      <c r="J129" s="492"/>
      <c r="K129" s="499"/>
      <c r="L129" s="492"/>
      <c r="M129" s="499"/>
      <c r="N129" s="492"/>
      <c r="O129" s="492"/>
      <c r="P129" s="492"/>
      <c r="Q129" s="492"/>
      <c r="R129" s="491"/>
      <c r="S129" s="491"/>
      <c r="T129" s="494"/>
    </row>
    <row r="130" spans="1:20" ht="18.75" customHeight="1" x14ac:dyDescent="0.2">
      <c r="A130" s="116" t="str">
        <f>'TC 66-204 page 1'!A130</f>
        <v/>
      </c>
      <c r="B130" s="117" t="str">
        <f>'TC 66-204 page 1'!B130</f>
        <v/>
      </c>
      <c r="C130" s="111" t="str">
        <f>'TC 66-204 page 1'!C130</f>
        <v/>
      </c>
      <c r="D130" s="117" t="str">
        <f>IF('Gint Worksheet'!M71="","",'Gint Worksheet'!M71)</f>
        <v/>
      </c>
      <c r="E130" s="128" t="str">
        <f>IF('Gint Worksheet'!G71="","",'Gint Worksheet'!G71)</f>
        <v/>
      </c>
      <c r="F130" s="492"/>
      <c r="G130" s="491"/>
      <c r="H130" s="119" t="str">
        <f t="shared" si="12"/>
        <v/>
      </c>
      <c r="I130" s="491"/>
      <c r="J130" s="492"/>
      <c r="K130" s="499"/>
      <c r="L130" s="492"/>
      <c r="M130" s="499"/>
      <c r="N130" s="492"/>
      <c r="O130" s="492"/>
      <c r="P130" s="492"/>
      <c r="Q130" s="492"/>
      <c r="R130" s="491"/>
      <c r="S130" s="491"/>
      <c r="T130" s="494"/>
    </row>
    <row r="131" spans="1:20" ht="18.75" customHeight="1" x14ac:dyDescent="0.2">
      <c r="A131" s="116" t="str">
        <f>'TC 66-204 page 1'!A131</f>
        <v/>
      </c>
      <c r="B131" s="117" t="str">
        <f>'TC 66-204 page 1'!B131</f>
        <v/>
      </c>
      <c r="C131" s="111" t="str">
        <f>'TC 66-204 page 1'!C131</f>
        <v/>
      </c>
      <c r="D131" s="117" t="str">
        <f>IF('Gint Worksheet'!M72="","",'Gint Worksheet'!M72)</f>
        <v/>
      </c>
      <c r="E131" s="128" t="str">
        <f>IF('Gint Worksheet'!G72="","",'Gint Worksheet'!G72)</f>
        <v/>
      </c>
      <c r="F131" s="492"/>
      <c r="G131" s="491"/>
      <c r="H131" s="119" t="str">
        <f t="shared" si="12"/>
        <v/>
      </c>
      <c r="I131" s="491"/>
      <c r="J131" s="492"/>
      <c r="K131" s="499"/>
      <c r="L131" s="492"/>
      <c r="M131" s="499"/>
      <c r="N131" s="492"/>
      <c r="O131" s="492"/>
      <c r="P131" s="492"/>
      <c r="Q131" s="492"/>
      <c r="R131" s="491"/>
      <c r="S131" s="491"/>
      <c r="T131" s="494"/>
    </row>
    <row r="132" spans="1:20" ht="18.75" customHeight="1" x14ac:dyDescent="0.2">
      <c r="A132" s="116" t="str">
        <f>'TC 66-204 page 1'!A132</f>
        <v/>
      </c>
      <c r="B132" s="117" t="str">
        <f>'TC 66-204 page 1'!B132</f>
        <v/>
      </c>
      <c r="C132" s="111" t="str">
        <f>'TC 66-204 page 1'!C132</f>
        <v/>
      </c>
      <c r="D132" s="117" t="str">
        <f>IF('Gint Worksheet'!M73="","",'Gint Worksheet'!M73)</f>
        <v/>
      </c>
      <c r="E132" s="128" t="str">
        <f>IF('Gint Worksheet'!G73="","",'Gint Worksheet'!G73)</f>
        <v/>
      </c>
      <c r="F132" s="492"/>
      <c r="G132" s="491"/>
      <c r="H132" s="119" t="str">
        <f t="shared" si="12"/>
        <v/>
      </c>
      <c r="I132" s="491"/>
      <c r="J132" s="492"/>
      <c r="K132" s="499"/>
      <c r="L132" s="492"/>
      <c r="M132" s="499"/>
      <c r="N132" s="492"/>
      <c r="O132" s="492"/>
      <c r="P132" s="492"/>
      <c r="Q132" s="492"/>
      <c r="R132" s="491"/>
      <c r="S132" s="491"/>
      <c r="T132" s="494"/>
    </row>
    <row r="133" spans="1:20" ht="18.75" customHeight="1" x14ac:dyDescent="0.2">
      <c r="A133" s="116" t="str">
        <f>'TC 66-204 page 1'!A133</f>
        <v/>
      </c>
      <c r="B133" s="117" t="str">
        <f>'TC 66-204 page 1'!B133</f>
        <v/>
      </c>
      <c r="C133" s="111" t="str">
        <f>'TC 66-204 page 1'!C133</f>
        <v/>
      </c>
      <c r="D133" s="117" t="str">
        <f>IF('Gint Worksheet'!M74="","",'Gint Worksheet'!M74)</f>
        <v/>
      </c>
      <c r="E133" s="128" t="str">
        <f>IF('Gint Worksheet'!G74="","",'Gint Worksheet'!G74)</f>
        <v/>
      </c>
      <c r="F133" s="492"/>
      <c r="G133" s="491"/>
      <c r="H133" s="119" t="str">
        <f t="shared" si="12"/>
        <v/>
      </c>
      <c r="I133" s="491"/>
      <c r="J133" s="492"/>
      <c r="K133" s="499"/>
      <c r="L133" s="492"/>
      <c r="M133" s="499"/>
      <c r="N133" s="492"/>
      <c r="O133" s="492"/>
      <c r="P133" s="492"/>
      <c r="Q133" s="492"/>
      <c r="R133" s="491"/>
      <c r="S133" s="491"/>
      <c r="T133" s="494"/>
    </row>
    <row r="134" spans="1:20" ht="18.75" customHeight="1" x14ac:dyDescent="0.2">
      <c r="A134" s="116" t="str">
        <f>'TC 66-204 page 1'!A134</f>
        <v/>
      </c>
      <c r="B134" s="117" t="str">
        <f>'TC 66-204 page 1'!B134</f>
        <v/>
      </c>
      <c r="C134" s="111" t="str">
        <f>'TC 66-204 page 1'!C134</f>
        <v/>
      </c>
      <c r="D134" s="117" t="str">
        <f>IF('Gint Worksheet'!M75="","",'Gint Worksheet'!M75)</f>
        <v/>
      </c>
      <c r="E134" s="128" t="str">
        <f>IF('Gint Worksheet'!G75="","",'Gint Worksheet'!G75)</f>
        <v/>
      </c>
      <c r="F134" s="492"/>
      <c r="G134" s="491"/>
      <c r="H134" s="119" t="str">
        <f t="shared" si="12"/>
        <v/>
      </c>
      <c r="I134" s="491"/>
      <c r="J134" s="492"/>
      <c r="K134" s="499"/>
      <c r="L134" s="492"/>
      <c r="M134" s="499"/>
      <c r="N134" s="492"/>
      <c r="O134" s="492"/>
      <c r="P134" s="492"/>
      <c r="Q134" s="492"/>
      <c r="R134" s="491"/>
      <c r="S134" s="491"/>
      <c r="T134" s="494"/>
    </row>
    <row r="135" spans="1:20" ht="18.75" customHeight="1" x14ac:dyDescent="0.2">
      <c r="A135" s="116" t="str">
        <f>'TC 66-204 page 1'!A135</f>
        <v/>
      </c>
      <c r="B135" s="117" t="str">
        <f>'TC 66-204 page 1'!B135</f>
        <v/>
      </c>
      <c r="C135" s="111" t="str">
        <f>'TC 66-204 page 1'!C135</f>
        <v/>
      </c>
      <c r="D135" s="117" t="str">
        <f>IF('Gint Worksheet'!M76="","",'Gint Worksheet'!M76)</f>
        <v/>
      </c>
      <c r="E135" s="128" t="str">
        <f>IF('Gint Worksheet'!G76="","",'Gint Worksheet'!G76)</f>
        <v/>
      </c>
      <c r="F135" s="492"/>
      <c r="G135" s="491"/>
      <c r="H135" s="119" t="str">
        <f t="shared" si="12"/>
        <v/>
      </c>
      <c r="I135" s="491"/>
      <c r="J135" s="492"/>
      <c r="K135" s="499"/>
      <c r="L135" s="492"/>
      <c r="M135" s="499"/>
      <c r="N135" s="492"/>
      <c r="O135" s="492"/>
      <c r="P135" s="492"/>
      <c r="Q135" s="492"/>
      <c r="R135" s="491"/>
      <c r="S135" s="491"/>
      <c r="T135" s="494"/>
    </row>
    <row r="136" spans="1:20" ht="18.75" customHeight="1" x14ac:dyDescent="0.2">
      <c r="A136" s="116" t="str">
        <f>'TC 66-204 page 1'!A136</f>
        <v/>
      </c>
      <c r="B136" s="117" t="str">
        <f>'TC 66-204 page 1'!B136</f>
        <v/>
      </c>
      <c r="C136" s="111" t="str">
        <f>'TC 66-204 page 1'!C136</f>
        <v/>
      </c>
      <c r="D136" s="117" t="str">
        <f>IF('Gint Worksheet'!M77="","",'Gint Worksheet'!M77)</f>
        <v/>
      </c>
      <c r="E136" s="128" t="str">
        <f>IF('Gint Worksheet'!G77="","",'Gint Worksheet'!G77)</f>
        <v/>
      </c>
      <c r="F136" s="492"/>
      <c r="G136" s="491"/>
      <c r="H136" s="119" t="str">
        <f t="shared" si="12"/>
        <v/>
      </c>
      <c r="I136" s="491"/>
      <c r="J136" s="492"/>
      <c r="K136" s="499"/>
      <c r="L136" s="492"/>
      <c r="M136" s="499"/>
      <c r="N136" s="492"/>
      <c r="O136" s="492"/>
      <c r="P136" s="492"/>
      <c r="Q136" s="492"/>
      <c r="R136" s="491"/>
      <c r="S136" s="491"/>
      <c r="T136" s="494"/>
    </row>
    <row r="137" spans="1:20" ht="18.75" customHeight="1" x14ac:dyDescent="0.2">
      <c r="A137" s="116" t="str">
        <f>'TC 66-204 page 1'!A137</f>
        <v/>
      </c>
      <c r="B137" s="117" t="str">
        <f>'TC 66-204 page 1'!B137</f>
        <v/>
      </c>
      <c r="C137" s="111" t="str">
        <f>'TC 66-204 page 1'!C137</f>
        <v/>
      </c>
      <c r="D137" s="117" t="str">
        <f>IF('Gint Worksheet'!M78="","",'Gint Worksheet'!M78)</f>
        <v/>
      </c>
      <c r="E137" s="128" t="str">
        <f>IF('Gint Worksheet'!G78="","",'Gint Worksheet'!G78)</f>
        <v/>
      </c>
      <c r="F137" s="492"/>
      <c r="G137" s="491"/>
      <c r="H137" s="119" t="str">
        <f t="shared" si="12"/>
        <v/>
      </c>
      <c r="I137" s="491"/>
      <c r="J137" s="492"/>
      <c r="K137" s="499"/>
      <c r="L137" s="492"/>
      <c r="M137" s="499"/>
      <c r="N137" s="492"/>
      <c r="O137" s="492"/>
      <c r="P137" s="492"/>
      <c r="Q137" s="492"/>
      <c r="R137" s="491"/>
      <c r="S137" s="491"/>
      <c r="T137" s="494"/>
    </row>
    <row r="138" spans="1:20" ht="18.75" customHeight="1" x14ac:dyDescent="0.2">
      <c r="A138" s="116" t="str">
        <f>'TC 66-204 page 1'!A138</f>
        <v/>
      </c>
      <c r="B138" s="117" t="str">
        <f>'TC 66-204 page 1'!B138</f>
        <v/>
      </c>
      <c r="C138" s="111" t="str">
        <f>'TC 66-204 page 1'!C138</f>
        <v/>
      </c>
      <c r="D138" s="117" t="str">
        <f>IF('Gint Worksheet'!M79="","",'Gint Worksheet'!M79)</f>
        <v/>
      </c>
      <c r="E138" s="128" t="str">
        <f>IF('Gint Worksheet'!G79="","",'Gint Worksheet'!G79)</f>
        <v/>
      </c>
      <c r="F138" s="492"/>
      <c r="G138" s="491"/>
      <c r="H138" s="119" t="str">
        <f t="shared" si="12"/>
        <v/>
      </c>
      <c r="I138" s="491"/>
      <c r="J138" s="492"/>
      <c r="K138" s="499"/>
      <c r="L138" s="492"/>
      <c r="M138" s="499"/>
      <c r="N138" s="492"/>
      <c r="O138" s="492"/>
      <c r="P138" s="492"/>
      <c r="Q138" s="492"/>
      <c r="R138" s="491"/>
      <c r="S138" s="491"/>
      <c r="T138" s="494"/>
    </row>
    <row r="139" spans="1:20" ht="18.75" customHeight="1" x14ac:dyDescent="0.2">
      <c r="A139" s="116" t="str">
        <f>'TC 66-204 page 1'!A139</f>
        <v/>
      </c>
      <c r="B139" s="117" t="str">
        <f>'TC 66-204 page 1'!B139</f>
        <v/>
      </c>
      <c r="C139" s="111" t="str">
        <f>'TC 66-204 page 1'!C139</f>
        <v/>
      </c>
      <c r="D139" s="117" t="str">
        <f>IF('Gint Worksheet'!M80="","",'Gint Worksheet'!M80)</f>
        <v/>
      </c>
      <c r="E139" s="128" t="str">
        <f>IF('Gint Worksheet'!G80="","",'Gint Worksheet'!G80)</f>
        <v/>
      </c>
      <c r="F139" s="492"/>
      <c r="G139" s="491"/>
      <c r="H139" s="119" t="str">
        <f t="shared" si="12"/>
        <v/>
      </c>
      <c r="I139" s="491"/>
      <c r="J139" s="492"/>
      <c r="K139" s="499"/>
      <c r="L139" s="492"/>
      <c r="M139" s="499"/>
      <c r="N139" s="492"/>
      <c r="O139" s="492"/>
      <c r="P139" s="492"/>
      <c r="Q139" s="492"/>
      <c r="R139" s="491"/>
      <c r="S139" s="491"/>
      <c r="T139" s="494"/>
    </row>
    <row r="140" spans="1:20" ht="18.75" customHeight="1" x14ac:dyDescent="0.2">
      <c r="A140" s="116" t="str">
        <f>'TC 66-204 page 1'!A140</f>
        <v/>
      </c>
      <c r="B140" s="117" t="str">
        <f>'TC 66-204 page 1'!B140</f>
        <v/>
      </c>
      <c r="C140" s="111" t="str">
        <f>'TC 66-204 page 1'!C140</f>
        <v/>
      </c>
      <c r="D140" s="117" t="str">
        <f>IF('Gint Worksheet'!M81="","",'Gint Worksheet'!M81)</f>
        <v/>
      </c>
      <c r="E140" s="128" t="str">
        <f>IF('Gint Worksheet'!G81="","",'Gint Worksheet'!G81)</f>
        <v/>
      </c>
      <c r="F140" s="492"/>
      <c r="G140" s="491"/>
      <c r="H140" s="119" t="str">
        <f t="shared" si="12"/>
        <v/>
      </c>
      <c r="I140" s="491"/>
      <c r="J140" s="492"/>
      <c r="K140" s="499"/>
      <c r="L140" s="492"/>
      <c r="M140" s="499"/>
      <c r="N140" s="492"/>
      <c r="O140" s="492"/>
      <c r="P140" s="492"/>
      <c r="Q140" s="492"/>
      <c r="R140" s="491"/>
      <c r="S140" s="491"/>
      <c r="T140" s="494"/>
    </row>
    <row r="141" spans="1:20" ht="18.75" customHeight="1" x14ac:dyDescent="0.2">
      <c r="A141" s="116" t="str">
        <f>'TC 66-204 page 1'!A141</f>
        <v/>
      </c>
      <c r="B141" s="117" t="str">
        <f>'TC 66-204 page 1'!B141</f>
        <v/>
      </c>
      <c r="C141" s="111" t="str">
        <f>'TC 66-204 page 1'!C141</f>
        <v/>
      </c>
      <c r="D141" s="117" t="str">
        <f>IF('Gint Worksheet'!M82="","",'Gint Worksheet'!M82)</f>
        <v/>
      </c>
      <c r="E141" s="128" t="str">
        <f>IF('Gint Worksheet'!G82="","",'Gint Worksheet'!G82)</f>
        <v/>
      </c>
      <c r="F141" s="492"/>
      <c r="G141" s="491"/>
      <c r="H141" s="119" t="str">
        <f t="shared" si="12"/>
        <v/>
      </c>
      <c r="I141" s="491"/>
      <c r="J141" s="492"/>
      <c r="K141" s="499"/>
      <c r="L141" s="492"/>
      <c r="M141" s="499"/>
      <c r="N141" s="492"/>
      <c r="O141" s="492"/>
      <c r="P141" s="492"/>
      <c r="Q141" s="492"/>
      <c r="R141" s="491"/>
      <c r="S141" s="491"/>
      <c r="T141" s="494"/>
    </row>
    <row r="142" spans="1:20" ht="18.75" customHeight="1" thickBot="1" x14ac:dyDescent="0.25">
      <c r="A142" s="116" t="str">
        <f>'TC 66-204 page 1'!A142</f>
        <v/>
      </c>
      <c r="B142" s="117" t="str">
        <f>'TC 66-204 page 1'!B142</f>
        <v/>
      </c>
      <c r="C142" s="111" t="str">
        <f>'TC 66-204 page 1'!C142</f>
        <v/>
      </c>
      <c r="D142" s="117" t="str">
        <f>IF('Gint Worksheet'!M83="","",'Gint Worksheet'!M83)</f>
        <v/>
      </c>
      <c r="E142" s="128" t="str">
        <f>IF('Gint Worksheet'!G83="","",'Gint Worksheet'!G83)</f>
        <v/>
      </c>
      <c r="F142" s="492"/>
      <c r="G142" s="491"/>
      <c r="H142" s="119" t="str">
        <f t="shared" si="12"/>
        <v/>
      </c>
      <c r="I142" s="491"/>
      <c r="J142" s="492"/>
      <c r="K142" s="499"/>
      <c r="L142" s="492"/>
      <c r="M142" s="499"/>
      <c r="N142" s="492"/>
      <c r="O142" s="492"/>
      <c r="P142" s="492"/>
      <c r="Q142" s="492"/>
      <c r="R142" s="491"/>
      <c r="S142" s="491"/>
      <c r="T142" s="494"/>
    </row>
    <row r="143" spans="1:20" ht="18.75" customHeight="1" x14ac:dyDescent="0.2">
      <c r="A143" s="104"/>
      <c r="B143" s="728" t="s">
        <v>231</v>
      </c>
      <c r="C143" s="741"/>
      <c r="D143" s="107">
        <f>SUM(D128:D142)</f>
        <v>0</v>
      </c>
      <c r="E143" s="107">
        <f t="shared" ref="E143:T143" si="13">SUM(E128:E142)</f>
        <v>0</v>
      </c>
      <c r="F143" s="107">
        <f t="shared" si="13"/>
        <v>0</v>
      </c>
      <c r="G143" s="107">
        <f t="shared" si="13"/>
        <v>0</v>
      </c>
      <c r="H143" s="107">
        <f t="shared" si="13"/>
        <v>0</v>
      </c>
      <c r="I143" s="107">
        <f t="shared" si="13"/>
        <v>0</v>
      </c>
      <c r="J143" s="107">
        <f t="shared" si="13"/>
        <v>0</v>
      </c>
      <c r="K143" s="107">
        <f t="shared" si="13"/>
        <v>0</v>
      </c>
      <c r="L143" s="107">
        <f t="shared" si="13"/>
        <v>0</v>
      </c>
      <c r="M143" s="107">
        <f t="shared" si="13"/>
        <v>0</v>
      </c>
      <c r="N143" s="107">
        <f t="shared" si="13"/>
        <v>0</v>
      </c>
      <c r="O143" s="107">
        <f t="shared" si="13"/>
        <v>0</v>
      </c>
      <c r="P143" s="107">
        <f t="shared" si="13"/>
        <v>0</v>
      </c>
      <c r="Q143" s="107">
        <f t="shared" si="13"/>
        <v>0</v>
      </c>
      <c r="R143" s="107">
        <f t="shared" si="13"/>
        <v>0</v>
      </c>
      <c r="S143" s="108">
        <f t="shared" si="13"/>
        <v>0</v>
      </c>
      <c r="T143" s="410">
        <f t="shared" si="13"/>
        <v>0</v>
      </c>
    </row>
    <row r="144" spans="1:20" ht="18.75" customHeight="1" x14ac:dyDescent="0.2">
      <c r="A144" s="89"/>
      <c r="B144" s="730" t="s">
        <v>232</v>
      </c>
      <c r="C144" s="742"/>
      <c r="D144" s="344">
        <f>D27+D56+D85+D114+D143</f>
        <v>0</v>
      </c>
      <c r="E144" s="344">
        <f t="shared" ref="E144:T144" si="14">E27+E56+E85+E114+E143</f>
        <v>0</v>
      </c>
      <c r="F144" s="99">
        <f t="shared" si="14"/>
        <v>0</v>
      </c>
      <c r="G144" s="99">
        <f>G27+G56+G85+G114+G143</f>
        <v>0</v>
      </c>
      <c r="H144" s="99">
        <f t="shared" si="14"/>
        <v>0</v>
      </c>
      <c r="I144" s="345">
        <f t="shared" si="14"/>
        <v>0</v>
      </c>
      <c r="J144" s="99">
        <f t="shared" si="14"/>
        <v>0</v>
      </c>
      <c r="K144" s="345">
        <f t="shared" si="14"/>
        <v>0</v>
      </c>
      <c r="L144" s="99">
        <f t="shared" si="14"/>
        <v>0</v>
      </c>
      <c r="M144" s="99">
        <f t="shared" si="14"/>
        <v>0</v>
      </c>
      <c r="N144" s="99">
        <f t="shared" si="14"/>
        <v>0</v>
      </c>
      <c r="O144" s="99">
        <f t="shared" si="14"/>
        <v>0</v>
      </c>
      <c r="P144" s="99">
        <f t="shared" si="14"/>
        <v>0</v>
      </c>
      <c r="Q144" s="345">
        <f t="shared" si="14"/>
        <v>0</v>
      </c>
      <c r="R144" s="99">
        <f t="shared" si="14"/>
        <v>0</v>
      </c>
      <c r="S144" s="99">
        <f t="shared" si="14"/>
        <v>0</v>
      </c>
      <c r="T144" s="409">
        <f t="shared" si="14"/>
        <v>0</v>
      </c>
    </row>
    <row r="145" spans="1:20" ht="18.75" customHeight="1" thickBot="1" x14ac:dyDescent="0.25">
      <c r="A145" s="90"/>
      <c r="B145" s="723" t="s">
        <v>233</v>
      </c>
      <c r="C145" s="723"/>
      <c r="D145" s="96"/>
      <c r="E145" s="102"/>
      <c r="F145" s="102"/>
      <c r="G145" s="97"/>
      <c r="H145" s="97"/>
      <c r="I145" s="97"/>
      <c r="J145" s="97"/>
      <c r="K145" s="98"/>
      <c r="L145" s="97"/>
      <c r="M145" s="98"/>
      <c r="N145" s="97"/>
      <c r="O145" s="97"/>
      <c r="P145" s="97"/>
      <c r="Q145" s="97"/>
      <c r="R145" s="97"/>
      <c r="S145" s="97"/>
      <c r="T145" s="594"/>
    </row>
    <row r="146" spans="1:20" ht="18.75" customHeight="1" x14ac:dyDescent="0.2"/>
  </sheetData>
  <sheetProtection algorithmName="SHA-512" hashValue="A8Inzw7EoGvmB8VYN0cDiJU1tsyg54HDepDFu8Hi+LLkpCF8kjDhvuYMM+OvOi85YcXWSJ9f09bGsGhQGaTvhQ==" saltValue="sGghP70Gxiqh52PAgZgr/g==" spinCount="100000" sheet="1" objects="1" scenarios="1" selectLockedCells="1" selectUnlockedCells="1"/>
  <mergeCells count="59">
    <mergeCell ref="A118:R118"/>
    <mergeCell ref="S118:T118"/>
    <mergeCell ref="A119:T119"/>
    <mergeCell ref="B143:C143"/>
    <mergeCell ref="A117:R117"/>
    <mergeCell ref="A64:T64"/>
    <mergeCell ref="C66:F66"/>
    <mergeCell ref="M66:O66"/>
    <mergeCell ref="R66:T66"/>
    <mergeCell ref="S117:T117"/>
    <mergeCell ref="B115:C115"/>
    <mergeCell ref="B116:C116"/>
    <mergeCell ref="B87:C87"/>
    <mergeCell ref="A88:R88"/>
    <mergeCell ref="S88:T88"/>
    <mergeCell ref="C95:F95"/>
    <mergeCell ref="M95:O95"/>
    <mergeCell ref="R95:T95"/>
    <mergeCell ref="B114:C114"/>
    <mergeCell ref="A89:R89"/>
    <mergeCell ref="S89:T89"/>
    <mergeCell ref="B145:C145"/>
    <mergeCell ref="A122:T122"/>
    <mergeCell ref="C124:F124"/>
    <mergeCell ref="M124:O124"/>
    <mergeCell ref="R124:T124"/>
    <mergeCell ref="B144:C144"/>
    <mergeCell ref="A90:T90"/>
    <mergeCell ref="A93:T93"/>
    <mergeCell ref="R8:T8"/>
    <mergeCell ref="B27:C27"/>
    <mergeCell ref="B28:C28"/>
    <mergeCell ref="A61:T61"/>
    <mergeCell ref="B29:C29"/>
    <mergeCell ref="C37:F37"/>
    <mergeCell ref="M37:O37"/>
    <mergeCell ref="R37:T37"/>
    <mergeCell ref="S59:T59"/>
    <mergeCell ref="A60:R60"/>
    <mergeCell ref="B56:C56"/>
    <mergeCell ref="B57:C57"/>
    <mergeCell ref="B58:C58"/>
    <mergeCell ref="A59:R59"/>
    <mergeCell ref="B86:C86"/>
    <mergeCell ref="S1:T1"/>
    <mergeCell ref="S2:T2"/>
    <mergeCell ref="A1:R1"/>
    <mergeCell ref="A2:R2"/>
    <mergeCell ref="A6:T6"/>
    <mergeCell ref="A3:T3"/>
    <mergeCell ref="C8:F8"/>
    <mergeCell ref="A30:R30"/>
    <mergeCell ref="S30:T30"/>
    <mergeCell ref="B85:C85"/>
    <mergeCell ref="A31:R31"/>
    <mergeCell ref="S31:T31"/>
    <mergeCell ref="A32:T32"/>
    <mergeCell ref="A35:T35"/>
    <mergeCell ref="S60:T60"/>
  </mergeCells>
  <phoneticPr fontId="2" type="noConversion"/>
  <conditionalFormatting sqref="A12:A26 A41:C55 A128:C142 D56:T56 D143:T144 D27:T28 A70:C84 D85:T85 A99:C113 D114:T114">
    <cfRule type="cellIs" dxfId="4" priority="1" stopIfTrue="1" operator="equal">
      <formula>0</formula>
    </cfRule>
  </conditionalFormatting>
  <pageMargins left="0.5" right="0" top="0.25" bottom="0" header="0.5" footer="0.5"/>
  <pageSetup orientation="landscape" r:id="rId1"/>
  <headerFooter alignWithMargins="0"/>
  <rowBreaks count="2" manualBreakCount="2">
    <brk id="29" max="19" man="1"/>
    <brk id="116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3"/>
  </sheetPr>
  <dimension ref="A1:U152"/>
  <sheetViews>
    <sheetView zoomScaleNormal="100" workbookViewId="0">
      <selection activeCell="X15" sqref="X15"/>
    </sheetView>
  </sheetViews>
  <sheetFormatPr defaultColWidth="9.140625" defaultRowHeight="12.75" x14ac:dyDescent="0.2"/>
  <cols>
    <col min="1" max="1" width="5.28515625" style="28" customWidth="1"/>
    <col min="2" max="2" width="9.7109375" style="28" customWidth="1"/>
    <col min="3" max="3" width="5.7109375" style="28" customWidth="1"/>
    <col min="4" max="21" width="6.42578125" style="28" customWidth="1"/>
    <col min="22" max="16384" width="9.140625" style="28"/>
  </cols>
  <sheetData>
    <row r="1" spans="1:21" ht="12.75" customHeight="1" x14ac:dyDescent="0.2">
      <c r="A1" s="717" t="s">
        <v>355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  <c r="Q1" s="717"/>
      <c r="R1" s="717"/>
      <c r="S1" s="717"/>
      <c r="T1" s="744" t="s">
        <v>203</v>
      </c>
      <c r="U1" s="744"/>
    </row>
    <row r="2" spans="1:21" ht="12.75" customHeight="1" x14ac:dyDescent="0.2">
      <c r="A2" s="719" t="s">
        <v>356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19"/>
      <c r="T2" s="746" t="s">
        <v>204</v>
      </c>
      <c r="U2" s="746"/>
    </row>
    <row r="3" spans="1:21" ht="12.75" customHeight="1" x14ac:dyDescent="0.2">
      <c r="A3" s="747" t="s">
        <v>257</v>
      </c>
      <c r="B3" s="747"/>
      <c r="C3" s="747"/>
      <c r="D3" s="747"/>
      <c r="E3" s="747"/>
      <c r="F3" s="747"/>
      <c r="G3" s="747"/>
      <c r="H3" s="747"/>
      <c r="I3" s="747"/>
      <c r="J3" s="747"/>
      <c r="K3" s="747"/>
      <c r="L3" s="747"/>
      <c r="M3" s="747"/>
      <c r="N3" s="747"/>
      <c r="O3" s="747"/>
      <c r="P3" s="747"/>
      <c r="Q3" s="747"/>
      <c r="R3" s="747"/>
      <c r="S3" s="747"/>
      <c r="T3" s="747"/>
      <c r="U3" s="747"/>
    </row>
    <row r="4" spans="1:21" ht="12.75" customHeight="1" x14ac:dyDescent="0.2">
      <c r="A4" s="262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</row>
    <row r="5" spans="1:21" ht="12.75" customHeight="1" x14ac:dyDescent="0.2">
      <c r="A5" s="7"/>
      <c r="B5" s="8"/>
      <c r="C5" s="8"/>
      <c r="D5" s="32"/>
      <c r="E5" s="8"/>
      <c r="F5" s="8"/>
      <c r="G5" s="8"/>
      <c r="H5" s="29"/>
      <c r="I5" s="29"/>
      <c r="J5" s="30"/>
      <c r="K5" s="21"/>
      <c r="L5" s="21"/>
      <c r="M5" s="20"/>
      <c r="N5" s="21"/>
      <c r="O5" s="21"/>
      <c r="P5" s="8"/>
      <c r="Q5" s="11"/>
      <c r="R5" s="11"/>
      <c r="S5" s="9"/>
      <c r="T5" s="8"/>
      <c r="U5" s="18"/>
    </row>
    <row r="6" spans="1:21" ht="14.25" customHeight="1" x14ac:dyDescent="0.25">
      <c r="A6" s="721" t="s">
        <v>234</v>
      </c>
      <c r="B6" s="721"/>
      <c r="C6" s="721"/>
      <c r="D6" s="721"/>
      <c r="E6" s="721"/>
      <c r="F6" s="721"/>
      <c r="G6" s="721"/>
      <c r="H6" s="721"/>
      <c r="I6" s="721"/>
      <c r="J6" s="721"/>
      <c r="K6" s="721"/>
      <c r="L6" s="721"/>
      <c r="M6" s="721"/>
      <c r="N6" s="721"/>
      <c r="O6" s="721"/>
      <c r="P6" s="721"/>
      <c r="Q6" s="721"/>
      <c r="R6" s="721"/>
      <c r="S6" s="721"/>
      <c r="T6" s="721"/>
      <c r="U6" s="721"/>
    </row>
    <row r="7" spans="1:21" ht="6.75" customHeight="1" x14ac:dyDescent="0.2">
      <c r="A7" s="7"/>
      <c r="B7" s="8"/>
      <c r="C7" s="8"/>
      <c r="D7" s="1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11"/>
      <c r="R7" s="11"/>
      <c r="S7" s="9"/>
      <c r="T7" s="9"/>
      <c r="U7" s="18"/>
    </row>
    <row r="8" spans="1:21" x14ac:dyDescent="0.2">
      <c r="A8" s="14"/>
      <c r="B8" s="15" t="s">
        <v>206</v>
      </c>
      <c r="C8" s="725">
        <f>'TC 66-204 page 1'!C7:F7</f>
        <v>0</v>
      </c>
      <c r="D8" s="725"/>
      <c r="E8" s="725"/>
      <c r="F8" s="725"/>
      <c r="G8" s="34"/>
      <c r="H8" s="8"/>
      <c r="I8" s="8"/>
      <c r="J8" s="9"/>
      <c r="K8" s="9"/>
      <c r="L8" s="19" t="s">
        <v>211</v>
      </c>
      <c r="M8" s="734">
        <f>'Rate Classifications'!J4</f>
        <v>0</v>
      </c>
      <c r="N8" s="734"/>
      <c r="O8" s="434"/>
      <c r="P8" s="31"/>
      <c r="Q8" s="32"/>
      <c r="R8" s="19" t="s">
        <v>644</v>
      </c>
      <c r="S8" s="19"/>
      <c r="T8" s="19"/>
      <c r="U8" s="22"/>
    </row>
    <row r="9" spans="1:21" ht="6.75" customHeight="1" thickBot="1" x14ac:dyDescent="0.25">
      <c r="A9" s="7"/>
      <c r="B9" s="33"/>
      <c r="C9" s="34"/>
      <c r="D9" s="18"/>
      <c r="E9" s="34"/>
      <c r="F9" s="34"/>
      <c r="G9" s="34"/>
      <c r="H9" s="34"/>
      <c r="I9" s="34"/>
      <c r="J9" s="34"/>
      <c r="K9" s="34"/>
      <c r="L9" s="35"/>
      <c r="M9" s="31"/>
      <c r="N9" s="18"/>
      <c r="O9" s="34"/>
      <c r="P9" s="34"/>
      <c r="Q9" s="34"/>
      <c r="R9" s="34"/>
      <c r="S9" s="9"/>
      <c r="T9" s="9"/>
      <c r="U9" s="18"/>
    </row>
    <row r="10" spans="1:21" ht="17.25" customHeight="1" x14ac:dyDescent="0.2">
      <c r="A10" s="5"/>
      <c r="B10" s="3"/>
      <c r="C10" s="3"/>
      <c r="D10" s="341">
        <v>34</v>
      </c>
      <c r="E10" s="341">
        <v>35</v>
      </c>
      <c r="F10" s="341">
        <v>36</v>
      </c>
      <c r="G10" s="341">
        <v>37</v>
      </c>
      <c r="H10" s="341">
        <v>38</v>
      </c>
      <c r="I10" s="341">
        <v>39</v>
      </c>
      <c r="J10" s="341">
        <v>40</v>
      </c>
      <c r="K10" s="341">
        <v>41</v>
      </c>
      <c r="L10" s="341">
        <v>42</v>
      </c>
      <c r="M10" s="341">
        <v>43</v>
      </c>
      <c r="N10" s="341">
        <v>44</v>
      </c>
      <c r="O10" s="341">
        <v>45</v>
      </c>
      <c r="P10" s="341">
        <v>46</v>
      </c>
      <c r="Q10" s="341">
        <v>47</v>
      </c>
      <c r="R10" s="341">
        <v>48</v>
      </c>
      <c r="S10" s="341">
        <v>49</v>
      </c>
      <c r="T10" s="341">
        <v>50</v>
      </c>
      <c r="U10" s="339">
        <v>51</v>
      </c>
    </row>
    <row r="11" spans="1:21" ht="120.75" customHeight="1" x14ac:dyDescent="0.2">
      <c r="A11" s="6" t="s">
        <v>212</v>
      </c>
      <c r="B11" s="36" t="s">
        <v>213</v>
      </c>
      <c r="C11" s="4" t="s">
        <v>214</v>
      </c>
      <c r="D11" s="26" t="s">
        <v>335</v>
      </c>
      <c r="E11" s="26" t="s">
        <v>336</v>
      </c>
      <c r="F11" s="26" t="s">
        <v>338</v>
      </c>
      <c r="G11" s="26" t="s">
        <v>339</v>
      </c>
      <c r="H11" s="26" t="s">
        <v>340</v>
      </c>
      <c r="I11" s="26" t="s">
        <v>341</v>
      </c>
      <c r="J11" s="26" t="s">
        <v>342</v>
      </c>
      <c r="K11" s="26" t="s">
        <v>343</v>
      </c>
      <c r="L11" s="26" t="s">
        <v>344</v>
      </c>
      <c r="M11" s="26" t="s">
        <v>250</v>
      </c>
      <c r="N11" s="26" t="s">
        <v>345</v>
      </c>
      <c r="O11" s="26" t="s">
        <v>251</v>
      </c>
      <c r="P11" s="26" t="s">
        <v>252</v>
      </c>
      <c r="Q11" s="26" t="s">
        <v>253</v>
      </c>
      <c r="R11" s="26" t="s">
        <v>254</v>
      </c>
      <c r="S11" s="26" t="s">
        <v>255</v>
      </c>
      <c r="T11" s="26" t="s">
        <v>256</v>
      </c>
      <c r="U11" s="113" t="s">
        <v>346</v>
      </c>
    </row>
    <row r="12" spans="1:21" ht="18.75" customHeight="1" x14ac:dyDescent="0.2">
      <c r="A12" s="116" t="str">
        <f>'TC 66-204 page 1'!A12</f>
        <v/>
      </c>
      <c r="B12" s="117" t="str">
        <f>'TC 66-204 page 1'!B12</f>
        <v/>
      </c>
      <c r="C12" s="111" t="str">
        <f>'TC 66-204 page 1'!C12</f>
        <v/>
      </c>
      <c r="D12" s="491"/>
      <c r="E12" s="491"/>
      <c r="F12" s="491"/>
      <c r="G12" s="491"/>
      <c r="H12" s="491"/>
      <c r="I12" s="491"/>
      <c r="J12" s="491"/>
      <c r="K12" s="491"/>
      <c r="L12" s="491"/>
      <c r="M12" s="491"/>
      <c r="N12" s="491"/>
      <c r="O12" s="491"/>
      <c r="P12" s="491"/>
      <c r="Q12" s="491"/>
      <c r="R12" s="491"/>
      <c r="S12" s="491"/>
      <c r="T12" s="491"/>
      <c r="U12" s="494"/>
    </row>
    <row r="13" spans="1:21" ht="18.75" customHeight="1" x14ac:dyDescent="0.2">
      <c r="A13" s="116" t="str">
        <f>'TC 66-204 page 1'!A13</f>
        <v/>
      </c>
      <c r="B13" s="117" t="str">
        <f>'TC 66-204 page 1'!B13</f>
        <v/>
      </c>
      <c r="C13" s="111" t="str">
        <f>'TC 66-204 page 1'!C13</f>
        <v/>
      </c>
      <c r="D13" s="491"/>
      <c r="E13" s="491"/>
      <c r="F13" s="491"/>
      <c r="G13" s="491"/>
      <c r="H13" s="491"/>
      <c r="I13" s="491"/>
      <c r="J13" s="491"/>
      <c r="K13" s="491"/>
      <c r="L13" s="491"/>
      <c r="M13" s="491"/>
      <c r="N13" s="491"/>
      <c r="O13" s="491"/>
      <c r="P13" s="491"/>
      <c r="Q13" s="491"/>
      <c r="R13" s="491"/>
      <c r="S13" s="491"/>
      <c r="T13" s="491"/>
      <c r="U13" s="494"/>
    </row>
    <row r="14" spans="1:21" ht="18.75" customHeight="1" x14ac:dyDescent="0.2">
      <c r="A14" s="116" t="str">
        <f>'TC 66-204 page 1'!A14</f>
        <v/>
      </c>
      <c r="B14" s="117" t="str">
        <f>'TC 66-204 page 1'!B14</f>
        <v/>
      </c>
      <c r="C14" s="111" t="str">
        <f>'TC 66-204 page 1'!C14</f>
        <v/>
      </c>
      <c r="D14" s="491"/>
      <c r="E14" s="491"/>
      <c r="F14" s="491"/>
      <c r="G14" s="491"/>
      <c r="H14" s="491"/>
      <c r="I14" s="491"/>
      <c r="J14" s="491"/>
      <c r="K14" s="491"/>
      <c r="L14" s="491"/>
      <c r="M14" s="491"/>
      <c r="N14" s="491"/>
      <c r="O14" s="491"/>
      <c r="P14" s="491"/>
      <c r="Q14" s="491"/>
      <c r="R14" s="491"/>
      <c r="S14" s="491"/>
      <c r="T14" s="491"/>
      <c r="U14" s="494"/>
    </row>
    <row r="15" spans="1:21" ht="18.75" customHeight="1" x14ac:dyDescent="0.2">
      <c r="A15" s="116" t="str">
        <f>'TC 66-204 page 1'!A15</f>
        <v/>
      </c>
      <c r="B15" s="117" t="str">
        <f>'TC 66-204 page 1'!B15</f>
        <v/>
      </c>
      <c r="C15" s="111" t="str">
        <f>'TC 66-204 page 1'!C15</f>
        <v/>
      </c>
      <c r="D15" s="491"/>
      <c r="E15" s="491"/>
      <c r="F15" s="491"/>
      <c r="G15" s="491"/>
      <c r="H15" s="491"/>
      <c r="I15" s="491"/>
      <c r="J15" s="491"/>
      <c r="K15" s="491"/>
      <c r="L15" s="491"/>
      <c r="M15" s="491"/>
      <c r="N15" s="491"/>
      <c r="O15" s="491"/>
      <c r="P15" s="491"/>
      <c r="Q15" s="491"/>
      <c r="R15" s="491"/>
      <c r="S15" s="491"/>
      <c r="T15" s="491"/>
      <c r="U15" s="494"/>
    </row>
    <row r="16" spans="1:21" ht="18.75" customHeight="1" x14ac:dyDescent="0.2">
      <c r="A16" s="116" t="str">
        <f>'TC 66-204 page 1'!A16</f>
        <v/>
      </c>
      <c r="B16" s="117" t="str">
        <f>'TC 66-204 page 1'!B16</f>
        <v/>
      </c>
      <c r="C16" s="111" t="str">
        <f>'TC 66-204 page 1'!C16</f>
        <v/>
      </c>
      <c r="D16" s="491"/>
      <c r="E16" s="491"/>
      <c r="F16" s="491"/>
      <c r="G16" s="491"/>
      <c r="H16" s="491"/>
      <c r="I16" s="491"/>
      <c r="J16" s="491"/>
      <c r="K16" s="491"/>
      <c r="L16" s="491"/>
      <c r="M16" s="491"/>
      <c r="N16" s="491"/>
      <c r="O16" s="491"/>
      <c r="P16" s="491"/>
      <c r="Q16" s="491"/>
      <c r="R16" s="491"/>
      <c r="S16" s="491"/>
      <c r="T16" s="491"/>
      <c r="U16" s="494"/>
    </row>
    <row r="17" spans="1:21" ht="18.75" customHeight="1" x14ac:dyDescent="0.2">
      <c r="A17" s="116" t="str">
        <f>'TC 66-204 page 1'!A17</f>
        <v/>
      </c>
      <c r="B17" s="117" t="str">
        <f>'TC 66-204 page 1'!B17</f>
        <v/>
      </c>
      <c r="C17" s="111" t="str">
        <f>'TC 66-204 page 1'!C17</f>
        <v/>
      </c>
      <c r="D17" s="491"/>
      <c r="E17" s="491"/>
      <c r="F17" s="491"/>
      <c r="G17" s="491"/>
      <c r="H17" s="491"/>
      <c r="I17" s="491"/>
      <c r="J17" s="491"/>
      <c r="K17" s="491"/>
      <c r="L17" s="491"/>
      <c r="M17" s="491"/>
      <c r="N17" s="491"/>
      <c r="O17" s="491"/>
      <c r="P17" s="491"/>
      <c r="Q17" s="491"/>
      <c r="R17" s="491"/>
      <c r="S17" s="491"/>
      <c r="T17" s="491"/>
      <c r="U17" s="494"/>
    </row>
    <row r="18" spans="1:21" ht="18.75" customHeight="1" x14ac:dyDescent="0.2">
      <c r="A18" s="116" t="str">
        <f>'TC 66-204 page 1'!A18</f>
        <v/>
      </c>
      <c r="B18" s="117" t="str">
        <f>'TC 66-204 page 1'!B18</f>
        <v/>
      </c>
      <c r="C18" s="111" t="str">
        <f>'TC 66-204 page 1'!C18</f>
        <v/>
      </c>
      <c r="D18" s="491"/>
      <c r="E18" s="491"/>
      <c r="F18" s="491"/>
      <c r="G18" s="491"/>
      <c r="H18" s="491"/>
      <c r="I18" s="491"/>
      <c r="J18" s="491"/>
      <c r="K18" s="491"/>
      <c r="L18" s="491"/>
      <c r="M18" s="491"/>
      <c r="N18" s="491"/>
      <c r="O18" s="491"/>
      <c r="P18" s="491"/>
      <c r="Q18" s="491"/>
      <c r="R18" s="491"/>
      <c r="S18" s="491"/>
      <c r="T18" s="491"/>
      <c r="U18" s="494"/>
    </row>
    <row r="19" spans="1:21" ht="18.75" customHeight="1" x14ac:dyDescent="0.2">
      <c r="A19" s="116" t="str">
        <f>'TC 66-204 page 1'!A19</f>
        <v/>
      </c>
      <c r="B19" s="117" t="str">
        <f>'TC 66-204 page 1'!B19</f>
        <v/>
      </c>
      <c r="C19" s="111" t="str">
        <f>'TC 66-204 page 1'!C19</f>
        <v/>
      </c>
      <c r="D19" s="491"/>
      <c r="E19" s="491"/>
      <c r="F19" s="491"/>
      <c r="G19" s="491"/>
      <c r="H19" s="491"/>
      <c r="I19" s="491"/>
      <c r="J19" s="491"/>
      <c r="K19" s="491"/>
      <c r="L19" s="491"/>
      <c r="M19" s="491"/>
      <c r="N19" s="491"/>
      <c r="O19" s="491"/>
      <c r="P19" s="491"/>
      <c r="Q19" s="491"/>
      <c r="R19" s="491"/>
      <c r="S19" s="491"/>
      <c r="T19" s="491"/>
      <c r="U19" s="494"/>
    </row>
    <row r="20" spans="1:21" ht="18.75" customHeight="1" x14ac:dyDescent="0.2">
      <c r="A20" s="116" t="str">
        <f>'TC 66-204 page 1'!A20</f>
        <v/>
      </c>
      <c r="B20" s="117" t="str">
        <f>'TC 66-204 page 1'!B20</f>
        <v/>
      </c>
      <c r="C20" s="111" t="str">
        <f>'TC 66-204 page 1'!C20</f>
        <v/>
      </c>
      <c r="D20" s="491"/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491"/>
      <c r="P20" s="491"/>
      <c r="Q20" s="491"/>
      <c r="R20" s="491"/>
      <c r="S20" s="491"/>
      <c r="T20" s="491"/>
      <c r="U20" s="494"/>
    </row>
    <row r="21" spans="1:21" ht="18.75" customHeight="1" x14ac:dyDescent="0.2">
      <c r="A21" s="116" t="str">
        <f>'TC 66-204 page 1'!A21</f>
        <v/>
      </c>
      <c r="B21" s="117" t="str">
        <f>'TC 66-204 page 1'!B21</f>
        <v/>
      </c>
      <c r="C21" s="111" t="str">
        <f>'TC 66-204 page 1'!C21</f>
        <v/>
      </c>
      <c r="D21" s="491"/>
      <c r="E21" s="491"/>
      <c r="F21" s="491"/>
      <c r="G21" s="491"/>
      <c r="H21" s="491"/>
      <c r="I21" s="491"/>
      <c r="J21" s="491"/>
      <c r="K21" s="491"/>
      <c r="L21" s="491"/>
      <c r="M21" s="491"/>
      <c r="N21" s="491"/>
      <c r="O21" s="491"/>
      <c r="P21" s="491"/>
      <c r="Q21" s="491"/>
      <c r="R21" s="491"/>
      <c r="S21" s="491"/>
      <c r="T21" s="491"/>
      <c r="U21" s="494"/>
    </row>
    <row r="22" spans="1:21" ht="18.75" customHeight="1" x14ac:dyDescent="0.2">
      <c r="A22" s="116" t="str">
        <f>'TC 66-204 page 1'!A22</f>
        <v/>
      </c>
      <c r="B22" s="117" t="str">
        <f>'TC 66-204 page 1'!B22</f>
        <v/>
      </c>
      <c r="C22" s="111" t="str">
        <f>'TC 66-204 page 1'!C22</f>
        <v/>
      </c>
      <c r="D22" s="491"/>
      <c r="E22" s="491"/>
      <c r="F22" s="491"/>
      <c r="G22" s="491"/>
      <c r="H22" s="491"/>
      <c r="I22" s="491"/>
      <c r="J22" s="491"/>
      <c r="K22" s="491"/>
      <c r="L22" s="491"/>
      <c r="M22" s="491"/>
      <c r="N22" s="491"/>
      <c r="O22" s="491"/>
      <c r="P22" s="491"/>
      <c r="Q22" s="491"/>
      <c r="R22" s="491"/>
      <c r="S22" s="491"/>
      <c r="T22" s="491"/>
      <c r="U22" s="494"/>
    </row>
    <row r="23" spans="1:21" ht="18.75" customHeight="1" x14ac:dyDescent="0.2">
      <c r="A23" s="116" t="str">
        <f>'TC 66-204 page 1'!A23</f>
        <v/>
      </c>
      <c r="B23" s="117" t="str">
        <f>'TC 66-204 page 1'!B23</f>
        <v/>
      </c>
      <c r="C23" s="111" t="str">
        <f>'TC 66-204 page 1'!C23</f>
        <v/>
      </c>
      <c r="D23" s="491"/>
      <c r="E23" s="491"/>
      <c r="F23" s="491"/>
      <c r="G23" s="491"/>
      <c r="H23" s="491"/>
      <c r="I23" s="491"/>
      <c r="J23" s="491"/>
      <c r="K23" s="491"/>
      <c r="L23" s="491"/>
      <c r="M23" s="491"/>
      <c r="N23" s="491"/>
      <c r="O23" s="491"/>
      <c r="P23" s="491"/>
      <c r="Q23" s="491"/>
      <c r="R23" s="491"/>
      <c r="S23" s="491"/>
      <c r="T23" s="491"/>
      <c r="U23" s="494"/>
    </row>
    <row r="24" spans="1:21" ht="18.75" customHeight="1" x14ac:dyDescent="0.2">
      <c r="A24" s="116" t="str">
        <f>'TC 66-204 page 1'!A24</f>
        <v/>
      </c>
      <c r="B24" s="117" t="str">
        <f>'TC 66-204 page 1'!B24</f>
        <v/>
      </c>
      <c r="C24" s="111" t="str">
        <f>'TC 66-204 page 1'!C24</f>
        <v/>
      </c>
      <c r="D24" s="491"/>
      <c r="E24" s="491"/>
      <c r="F24" s="491"/>
      <c r="G24" s="491"/>
      <c r="H24" s="491"/>
      <c r="I24" s="491"/>
      <c r="J24" s="491"/>
      <c r="K24" s="491"/>
      <c r="L24" s="491"/>
      <c r="M24" s="491"/>
      <c r="N24" s="491"/>
      <c r="O24" s="491"/>
      <c r="P24" s="491"/>
      <c r="Q24" s="491"/>
      <c r="R24" s="491"/>
      <c r="S24" s="491"/>
      <c r="T24" s="491"/>
      <c r="U24" s="494"/>
    </row>
    <row r="25" spans="1:21" ht="18.75" customHeight="1" x14ac:dyDescent="0.2">
      <c r="A25" s="116" t="str">
        <f>'TC 66-204 page 1'!A25</f>
        <v/>
      </c>
      <c r="B25" s="117" t="str">
        <f>'TC 66-204 page 1'!B25</f>
        <v/>
      </c>
      <c r="C25" s="111" t="str">
        <f>'TC 66-204 page 1'!C25</f>
        <v/>
      </c>
      <c r="D25" s="491"/>
      <c r="E25" s="491"/>
      <c r="F25" s="491"/>
      <c r="G25" s="491"/>
      <c r="H25" s="491"/>
      <c r="I25" s="491"/>
      <c r="J25" s="491"/>
      <c r="K25" s="491"/>
      <c r="L25" s="491"/>
      <c r="M25" s="491"/>
      <c r="N25" s="491"/>
      <c r="O25" s="491"/>
      <c r="P25" s="491"/>
      <c r="Q25" s="491"/>
      <c r="R25" s="491"/>
      <c r="S25" s="491"/>
      <c r="T25" s="491"/>
      <c r="U25" s="494"/>
    </row>
    <row r="26" spans="1:21" ht="18.75" customHeight="1" thickBot="1" x14ac:dyDescent="0.25">
      <c r="A26" s="118" t="str">
        <f>'TC 66-204 page 1'!A26</f>
        <v/>
      </c>
      <c r="B26" s="119" t="str">
        <f>'TC 66-204 page 1'!B26</f>
        <v/>
      </c>
      <c r="C26" s="127" t="str">
        <f>'TC 66-204 page 1'!C26</f>
        <v/>
      </c>
      <c r="D26" s="501"/>
      <c r="E26" s="501"/>
      <c r="F26" s="501"/>
      <c r="G26" s="501"/>
      <c r="H26" s="501"/>
      <c r="I26" s="501"/>
      <c r="J26" s="501"/>
      <c r="K26" s="501"/>
      <c r="L26" s="501"/>
      <c r="M26" s="501"/>
      <c r="N26" s="501"/>
      <c r="O26" s="501"/>
      <c r="P26" s="501"/>
      <c r="Q26" s="501"/>
      <c r="R26" s="501"/>
      <c r="S26" s="501"/>
      <c r="T26" s="501"/>
      <c r="U26" s="502"/>
    </row>
    <row r="27" spans="1:21" ht="18.75" customHeight="1" x14ac:dyDescent="0.2">
      <c r="A27" s="750" t="s">
        <v>231</v>
      </c>
      <c r="B27" s="728"/>
      <c r="C27" s="741"/>
      <c r="D27" s="107">
        <f>SUM(D12:D26)</f>
        <v>0</v>
      </c>
      <c r="E27" s="107">
        <f t="shared" ref="E27:U27" si="0">SUM(E12:E26)</f>
        <v>0</v>
      </c>
      <c r="F27" s="107">
        <f t="shared" si="0"/>
        <v>0</v>
      </c>
      <c r="G27" s="107">
        <f t="shared" si="0"/>
        <v>0</v>
      </c>
      <c r="H27" s="107">
        <f t="shared" si="0"/>
        <v>0</v>
      </c>
      <c r="I27" s="107">
        <f t="shared" si="0"/>
        <v>0</v>
      </c>
      <c r="J27" s="107">
        <f t="shared" si="0"/>
        <v>0</v>
      </c>
      <c r="K27" s="107">
        <f t="shared" si="0"/>
        <v>0</v>
      </c>
      <c r="L27" s="107">
        <f t="shared" si="0"/>
        <v>0</v>
      </c>
      <c r="M27" s="107">
        <f t="shared" si="0"/>
        <v>0</v>
      </c>
      <c r="N27" s="107">
        <f t="shared" si="0"/>
        <v>0</v>
      </c>
      <c r="O27" s="107">
        <f t="shared" si="0"/>
        <v>0</v>
      </c>
      <c r="P27" s="107">
        <f t="shared" si="0"/>
        <v>0</v>
      </c>
      <c r="Q27" s="107">
        <f t="shared" si="0"/>
        <v>0</v>
      </c>
      <c r="R27" s="107">
        <f t="shared" si="0"/>
        <v>0</v>
      </c>
      <c r="S27" s="108">
        <f t="shared" si="0"/>
        <v>0</v>
      </c>
      <c r="T27" s="108">
        <f t="shared" si="0"/>
        <v>0</v>
      </c>
      <c r="U27" s="410">
        <f t="shared" si="0"/>
        <v>0</v>
      </c>
    </row>
    <row r="28" spans="1:21" ht="18.75" customHeight="1" x14ac:dyDescent="0.2">
      <c r="A28" s="751" t="s">
        <v>232</v>
      </c>
      <c r="B28" s="730"/>
      <c r="C28" s="742"/>
      <c r="D28" s="95">
        <f>D144</f>
        <v>0</v>
      </c>
      <c r="E28" s="93">
        <f t="shared" ref="E28:U28" si="1">E144</f>
        <v>0</v>
      </c>
      <c r="F28" s="93">
        <f t="shared" si="1"/>
        <v>0</v>
      </c>
      <c r="G28" s="93">
        <f t="shared" si="1"/>
        <v>0</v>
      </c>
      <c r="H28" s="93">
        <f t="shared" si="1"/>
        <v>0</v>
      </c>
      <c r="I28" s="93">
        <f t="shared" si="1"/>
        <v>0</v>
      </c>
      <c r="J28" s="93">
        <f t="shared" si="1"/>
        <v>0</v>
      </c>
      <c r="K28" s="93">
        <f t="shared" si="1"/>
        <v>0</v>
      </c>
      <c r="L28" s="93">
        <f t="shared" si="1"/>
        <v>0</v>
      </c>
      <c r="M28" s="93">
        <f t="shared" si="1"/>
        <v>0</v>
      </c>
      <c r="N28" s="93">
        <f t="shared" si="1"/>
        <v>0</v>
      </c>
      <c r="O28" s="93">
        <f t="shared" si="1"/>
        <v>0</v>
      </c>
      <c r="P28" s="93">
        <f t="shared" si="1"/>
        <v>0</v>
      </c>
      <c r="Q28" s="93">
        <f t="shared" si="1"/>
        <v>0</v>
      </c>
      <c r="R28" s="93">
        <f t="shared" si="1"/>
        <v>0</v>
      </c>
      <c r="S28" s="93">
        <f t="shared" si="1"/>
        <v>0</v>
      </c>
      <c r="T28" s="93">
        <f t="shared" si="1"/>
        <v>0</v>
      </c>
      <c r="U28" s="411">
        <f t="shared" si="1"/>
        <v>0</v>
      </c>
    </row>
    <row r="29" spans="1:21" ht="18.75" customHeight="1" thickBot="1" x14ac:dyDescent="0.25">
      <c r="A29" s="752" t="s">
        <v>233</v>
      </c>
      <c r="B29" s="753"/>
      <c r="C29" s="754"/>
      <c r="D29" s="102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594"/>
    </row>
    <row r="30" spans="1:21" ht="12.75" customHeight="1" x14ac:dyDescent="0.2">
      <c r="A30" s="717" t="s">
        <v>355</v>
      </c>
      <c r="B30" s="717"/>
      <c r="C30" s="717"/>
      <c r="D30" s="717"/>
      <c r="E30" s="717"/>
      <c r="F30" s="717"/>
      <c r="G30" s="717"/>
      <c r="H30" s="717"/>
      <c r="I30" s="717"/>
      <c r="J30" s="717"/>
      <c r="K30" s="717"/>
      <c r="L30" s="717"/>
      <c r="M30" s="717"/>
      <c r="N30" s="717"/>
      <c r="O30" s="717"/>
      <c r="P30" s="717"/>
      <c r="Q30" s="717"/>
      <c r="R30" s="717"/>
      <c r="S30" s="717"/>
      <c r="T30" s="744" t="s">
        <v>203</v>
      </c>
      <c r="U30" s="744"/>
    </row>
    <row r="31" spans="1:21" ht="12.75" customHeight="1" x14ac:dyDescent="0.2">
      <c r="A31" s="719" t="s">
        <v>356</v>
      </c>
      <c r="B31" s="719"/>
      <c r="C31" s="719"/>
      <c r="D31" s="719"/>
      <c r="E31" s="719"/>
      <c r="F31" s="719"/>
      <c r="G31" s="719"/>
      <c r="H31" s="719"/>
      <c r="I31" s="719"/>
      <c r="J31" s="719"/>
      <c r="K31" s="719"/>
      <c r="L31" s="719"/>
      <c r="M31" s="719"/>
      <c r="N31" s="719"/>
      <c r="O31" s="719"/>
      <c r="P31" s="719"/>
      <c r="Q31" s="719"/>
      <c r="R31" s="719"/>
      <c r="S31" s="719"/>
      <c r="T31" s="746" t="s">
        <v>204</v>
      </c>
      <c r="U31" s="746"/>
    </row>
    <row r="32" spans="1:21" ht="12.75" customHeight="1" x14ac:dyDescent="0.2">
      <c r="A32" s="747" t="s">
        <v>257</v>
      </c>
      <c r="B32" s="747"/>
      <c r="C32" s="747"/>
      <c r="D32" s="747"/>
      <c r="E32" s="747"/>
      <c r="F32" s="747"/>
      <c r="G32" s="747"/>
      <c r="H32" s="747"/>
      <c r="I32" s="747"/>
      <c r="J32" s="747"/>
      <c r="K32" s="747"/>
      <c r="L32" s="747"/>
      <c r="M32" s="747"/>
      <c r="N32" s="747"/>
      <c r="O32" s="747"/>
      <c r="P32" s="747"/>
      <c r="Q32" s="747"/>
      <c r="R32" s="747"/>
      <c r="S32" s="747"/>
      <c r="T32" s="747"/>
      <c r="U32" s="747"/>
    </row>
    <row r="33" spans="1:21" ht="12.75" customHeight="1" x14ac:dyDescent="0.2">
      <c r="A33" s="262"/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</row>
    <row r="34" spans="1:21" ht="12.75" customHeight="1" x14ac:dyDescent="0.2">
      <c r="A34" s="7"/>
      <c r="B34" s="8"/>
      <c r="C34" s="8"/>
      <c r="D34" s="32"/>
      <c r="E34" s="8"/>
      <c r="F34" s="8"/>
      <c r="G34" s="8"/>
      <c r="H34" s="29"/>
      <c r="I34" s="29"/>
      <c r="J34" s="30"/>
      <c r="K34" s="21"/>
      <c r="L34" s="21"/>
      <c r="M34" s="20"/>
      <c r="N34" s="21"/>
      <c r="O34" s="21"/>
      <c r="P34" s="8"/>
      <c r="Q34" s="11"/>
      <c r="R34" s="11"/>
      <c r="S34" s="9"/>
      <c r="T34" s="8"/>
      <c r="U34" s="18"/>
    </row>
    <row r="35" spans="1:21" ht="14.25" customHeight="1" x14ac:dyDescent="0.25">
      <c r="A35" s="721" t="s">
        <v>234</v>
      </c>
      <c r="B35" s="721"/>
      <c r="C35" s="721"/>
      <c r="D35" s="721"/>
      <c r="E35" s="721"/>
      <c r="F35" s="721"/>
      <c r="G35" s="721"/>
      <c r="H35" s="721"/>
      <c r="I35" s="721"/>
      <c r="J35" s="721"/>
      <c r="K35" s="721"/>
      <c r="L35" s="721"/>
      <c r="M35" s="721"/>
      <c r="N35" s="721"/>
      <c r="O35" s="721"/>
      <c r="P35" s="721"/>
      <c r="Q35" s="721"/>
      <c r="R35" s="721"/>
      <c r="S35" s="721"/>
      <c r="T35" s="721"/>
      <c r="U35" s="721"/>
    </row>
    <row r="36" spans="1:21" ht="6.75" customHeight="1" x14ac:dyDescent="0.2">
      <c r="A36" s="7"/>
      <c r="B36" s="8"/>
      <c r="C36" s="8"/>
      <c r="D36" s="1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1"/>
      <c r="R36" s="11"/>
      <c r="S36" s="9"/>
      <c r="T36" s="9"/>
      <c r="U36" s="18"/>
    </row>
    <row r="37" spans="1:21" x14ac:dyDescent="0.2">
      <c r="A37" s="14"/>
      <c r="B37" s="15" t="s">
        <v>206</v>
      </c>
      <c r="C37" s="725">
        <f>C8</f>
        <v>0</v>
      </c>
      <c r="D37" s="725"/>
      <c r="E37" s="725"/>
      <c r="F37" s="725"/>
      <c r="G37" s="34"/>
      <c r="H37" s="8"/>
      <c r="I37" s="8"/>
      <c r="J37" s="9"/>
      <c r="K37" s="9"/>
      <c r="L37" s="19" t="s">
        <v>211</v>
      </c>
      <c r="M37" s="749">
        <f>M8</f>
        <v>0</v>
      </c>
      <c r="N37" s="725"/>
      <c r="O37" s="725"/>
      <c r="P37" s="31"/>
      <c r="Q37" s="32"/>
      <c r="R37" s="19" t="s">
        <v>646</v>
      </c>
      <c r="S37" s="19"/>
      <c r="T37" s="19"/>
      <c r="U37" s="22"/>
    </row>
    <row r="38" spans="1:21" ht="6.75" customHeight="1" thickBot="1" x14ac:dyDescent="0.25">
      <c r="A38" s="7"/>
      <c r="B38" s="33"/>
      <c r="C38" s="34"/>
      <c r="D38" s="18"/>
      <c r="E38" s="34"/>
      <c r="F38" s="34"/>
      <c r="G38" s="34"/>
      <c r="H38" s="34"/>
      <c r="I38" s="34"/>
      <c r="J38" s="34"/>
      <c r="K38" s="34"/>
      <c r="L38" s="35"/>
      <c r="M38" s="31"/>
      <c r="N38" s="18"/>
      <c r="O38" s="34"/>
      <c r="P38" s="34"/>
      <c r="Q38" s="34"/>
      <c r="R38" s="34"/>
      <c r="S38" s="9"/>
      <c r="T38" s="9"/>
      <c r="U38" s="18"/>
    </row>
    <row r="39" spans="1:21" ht="17.25" customHeight="1" x14ac:dyDescent="0.2">
      <c r="A39" s="5"/>
      <c r="B39" s="3"/>
      <c r="C39" s="3"/>
      <c r="D39" s="341">
        <v>34</v>
      </c>
      <c r="E39" s="341">
        <v>35</v>
      </c>
      <c r="F39" s="341">
        <v>36</v>
      </c>
      <c r="G39" s="341">
        <v>37</v>
      </c>
      <c r="H39" s="341">
        <v>38</v>
      </c>
      <c r="I39" s="341">
        <v>39</v>
      </c>
      <c r="J39" s="341">
        <v>40</v>
      </c>
      <c r="K39" s="341">
        <v>41</v>
      </c>
      <c r="L39" s="341">
        <v>42</v>
      </c>
      <c r="M39" s="341">
        <v>43</v>
      </c>
      <c r="N39" s="341">
        <v>44</v>
      </c>
      <c r="O39" s="341">
        <v>45</v>
      </c>
      <c r="P39" s="341">
        <v>46</v>
      </c>
      <c r="Q39" s="341">
        <v>47</v>
      </c>
      <c r="R39" s="341">
        <v>48</v>
      </c>
      <c r="S39" s="341">
        <v>49</v>
      </c>
      <c r="T39" s="341">
        <v>50</v>
      </c>
      <c r="U39" s="339">
        <v>51</v>
      </c>
    </row>
    <row r="40" spans="1:21" ht="120.75" customHeight="1" x14ac:dyDescent="0.2">
      <c r="A40" s="6" t="s">
        <v>212</v>
      </c>
      <c r="B40" s="36" t="s">
        <v>213</v>
      </c>
      <c r="C40" s="4" t="s">
        <v>214</v>
      </c>
      <c r="D40" s="26" t="s">
        <v>335</v>
      </c>
      <c r="E40" s="26" t="s">
        <v>336</v>
      </c>
      <c r="F40" s="26" t="s">
        <v>338</v>
      </c>
      <c r="G40" s="26" t="s">
        <v>339</v>
      </c>
      <c r="H40" s="26" t="s">
        <v>340</v>
      </c>
      <c r="I40" s="26" t="s">
        <v>341</v>
      </c>
      <c r="J40" s="26" t="s">
        <v>342</v>
      </c>
      <c r="K40" s="26" t="s">
        <v>343</v>
      </c>
      <c r="L40" s="26" t="s">
        <v>344</v>
      </c>
      <c r="M40" s="26" t="s">
        <v>250</v>
      </c>
      <c r="N40" s="26" t="s">
        <v>345</v>
      </c>
      <c r="O40" s="26" t="s">
        <v>251</v>
      </c>
      <c r="P40" s="26" t="s">
        <v>252</v>
      </c>
      <c r="Q40" s="26" t="s">
        <v>253</v>
      </c>
      <c r="R40" s="26" t="s">
        <v>254</v>
      </c>
      <c r="S40" s="26" t="s">
        <v>255</v>
      </c>
      <c r="T40" s="26" t="s">
        <v>256</v>
      </c>
      <c r="U40" s="113" t="s">
        <v>346</v>
      </c>
    </row>
    <row r="41" spans="1:21" ht="18.75" customHeight="1" x14ac:dyDescent="0.2">
      <c r="A41" s="116" t="str">
        <f>'TC 66-204 page 1'!A41</f>
        <v/>
      </c>
      <c r="B41" s="117" t="str">
        <f>'TC 66-204 page 1'!B41</f>
        <v/>
      </c>
      <c r="C41" s="111" t="str">
        <f>'TC 66-204 page 1'!C41</f>
        <v/>
      </c>
      <c r="D41" s="491"/>
      <c r="E41" s="491"/>
      <c r="F41" s="491"/>
      <c r="G41" s="491"/>
      <c r="H41" s="491"/>
      <c r="I41" s="491"/>
      <c r="J41" s="491"/>
      <c r="K41" s="491"/>
      <c r="L41" s="491"/>
      <c r="M41" s="491"/>
      <c r="N41" s="503"/>
      <c r="O41" s="503"/>
      <c r="P41" s="503"/>
      <c r="Q41" s="503"/>
      <c r="R41" s="503"/>
      <c r="S41" s="503"/>
      <c r="T41" s="503"/>
      <c r="U41" s="494"/>
    </row>
    <row r="42" spans="1:21" ht="18.75" customHeight="1" x14ac:dyDescent="0.2">
      <c r="A42" s="116" t="str">
        <f>'TC 66-204 page 1'!A42</f>
        <v/>
      </c>
      <c r="B42" s="117" t="str">
        <f>'TC 66-204 page 1'!B42</f>
        <v/>
      </c>
      <c r="C42" s="111" t="str">
        <f>'TC 66-204 page 1'!C42</f>
        <v/>
      </c>
      <c r="D42" s="491"/>
      <c r="E42" s="491"/>
      <c r="F42" s="491"/>
      <c r="G42" s="491"/>
      <c r="H42" s="491"/>
      <c r="I42" s="491"/>
      <c r="J42" s="491"/>
      <c r="K42" s="491"/>
      <c r="L42" s="491"/>
      <c r="M42" s="491"/>
      <c r="N42" s="503"/>
      <c r="O42" s="503"/>
      <c r="P42" s="503"/>
      <c r="Q42" s="503"/>
      <c r="R42" s="503"/>
      <c r="S42" s="503"/>
      <c r="T42" s="503"/>
      <c r="U42" s="494"/>
    </row>
    <row r="43" spans="1:21" ht="18.75" customHeight="1" x14ac:dyDescent="0.2">
      <c r="A43" s="116" t="str">
        <f>'TC 66-204 page 1'!A43</f>
        <v/>
      </c>
      <c r="B43" s="117" t="str">
        <f>'TC 66-204 page 1'!B43</f>
        <v/>
      </c>
      <c r="C43" s="111" t="str">
        <f>'TC 66-204 page 1'!C43</f>
        <v/>
      </c>
      <c r="D43" s="491"/>
      <c r="E43" s="491"/>
      <c r="F43" s="491"/>
      <c r="G43" s="491"/>
      <c r="H43" s="491"/>
      <c r="I43" s="491"/>
      <c r="J43" s="491"/>
      <c r="K43" s="491"/>
      <c r="L43" s="491"/>
      <c r="M43" s="491"/>
      <c r="N43" s="503"/>
      <c r="O43" s="503"/>
      <c r="P43" s="503"/>
      <c r="Q43" s="503"/>
      <c r="R43" s="503"/>
      <c r="S43" s="503"/>
      <c r="T43" s="503"/>
      <c r="U43" s="494"/>
    </row>
    <row r="44" spans="1:21" ht="18.75" customHeight="1" x14ac:dyDescent="0.2">
      <c r="A44" s="116" t="str">
        <f>'TC 66-204 page 1'!A44</f>
        <v/>
      </c>
      <c r="B44" s="117" t="str">
        <f>'TC 66-204 page 1'!B44</f>
        <v/>
      </c>
      <c r="C44" s="111" t="str">
        <f>'TC 66-204 page 1'!C44</f>
        <v/>
      </c>
      <c r="D44" s="491"/>
      <c r="E44" s="491"/>
      <c r="F44" s="491"/>
      <c r="G44" s="491"/>
      <c r="H44" s="491"/>
      <c r="I44" s="491"/>
      <c r="J44" s="491"/>
      <c r="K44" s="491"/>
      <c r="L44" s="491"/>
      <c r="M44" s="491"/>
      <c r="N44" s="491"/>
      <c r="O44" s="491"/>
      <c r="P44" s="491"/>
      <c r="Q44" s="491"/>
      <c r="R44" s="491"/>
      <c r="S44" s="491"/>
      <c r="T44" s="491"/>
      <c r="U44" s="494"/>
    </row>
    <row r="45" spans="1:21" ht="18.75" customHeight="1" x14ac:dyDescent="0.2">
      <c r="A45" s="116" t="str">
        <f>'TC 66-204 page 1'!A45</f>
        <v/>
      </c>
      <c r="B45" s="117" t="str">
        <f>'TC 66-204 page 1'!B45</f>
        <v/>
      </c>
      <c r="C45" s="111" t="str">
        <f>'TC 66-204 page 1'!C45</f>
        <v/>
      </c>
      <c r="D45" s="491"/>
      <c r="E45" s="491"/>
      <c r="F45" s="491"/>
      <c r="G45" s="491"/>
      <c r="H45" s="491"/>
      <c r="I45" s="491"/>
      <c r="J45" s="491"/>
      <c r="K45" s="491"/>
      <c r="L45" s="491"/>
      <c r="M45" s="491"/>
      <c r="N45" s="491"/>
      <c r="O45" s="491"/>
      <c r="P45" s="491"/>
      <c r="Q45" s="491"/>
      <c r="R45" s="491"/>
      <c r="S45" s="491"/>
      <c r="T45" s="491"/>
      <c r="U45" s="494"/>
    </row>
    <row r="46" spans="1:21" ht="18.75" customHeight="1" x14ac:dyDescent="0.2">
      <c r="A46" s="116" t="str">
        <f>'TC 66-204 page 1'!A46</f>
        <v/>
      </c>
      <c r="B46" s="117" t="str">
        <f>'TC 66-204 page 1'!B46</f>
        <v/>
      </c>
      <c r="C46" s="111" t="str">
        <f>'TC 66-204 page 1'!C46</f>
        <v/>
      </c>
      <c r="D46" s="491"/>
      <c r="E46" s="491"/>
      <c r="F46" s="491"/>
      <c r="G46" s="491"/>
      <c r="H46" s="491"/>
      <c r="I46" s="491"/>
      <c r="J46" s="491"/>
      <c r="K46" s="491"/>
      <c r="L46" s="491"/>
      <c r="M46" s="491"/>
      <c r="N46" s="491"/>
      <c r="O46" s="491"/>
      <c r="P46" s="491"/>
      <c r="Q46" s="491"/>
      <c r="R46" s="491"/>
      <c r="S46" s="491"/>
      <c r="T46" s="491"/>
      <c r="U46" s="494"/>
    </row>
    <row r="47" spans="1:21" ht="18.75" customHeight="1" x14ac:dyDescent="0.2">
      <c r="A47" s="116" t="str">
        <f>'TC 66-204 page 1'!A47</f>
        <v/>
      </c>
      <c r="B47" s="117" t="str">
        <f>'TC 66-204 page 1'!B47</f>
        <v/>
      </c>
      <c r="C47" s="111" t="str">
        <f>'TC 66-204 page 1'!C47</f>
        <v/>
      </c>
      <c r="D47" s="491"/>
      <c r="E47" s="491"/>
      <c r="F47" s="491"/>
      <c r="G47" s="491"/>
      <c r="H47" s="491"/>
      <c r="I47" s="491"/>
      <c r="J47" s="491"/>
      <c r="K47" s="491"/>
      <c r="L47" s="491"/>
      <c r="M47" s="491"/>
      <c r="N47" s="491"/>
      <c r="O47" s="491"/>
      <c r="P47" s="491"/>
      <c r="Q47" s="491"/>
      <c r="R47" s="491"/>
      <c r="S47" s="491"/>
      <c r="T47" s="491"/>
      <c r="U47" s="494"/>
    </row>
    <row r="48" spans="1:21" ht="18.75" customHeight="1" x14ac:dyDescent="0.2">
      <c r="A48" s="116" t="str">
        <f>'TC 66-204 page 1'!A48</f>
        <v/>
      </c>
      <c r="B48" s="117" t="str">
        <f>'TC 66-204 page 1'!B48</f>
        <v/>
      </c>
      <c r="C48" s="111" t="str">
        <f>'TC 66-204 page 1'!C48</f>
        <v/>
      </c>
      <c r="D48" s="491"/>
      <c r="E48" s="491"/>
      <c r="F48" s="491"/>
      <c r="G48" s="491"/>
      <c r="H48" s="491"/>
      <c r="I48" s="491"/>
      <c r="J48" s="491"/>
      <c r="K48" s="491"/>
      <c r="L48" s="491"/>
      <c r="M48" s="491"/>
      <c r="N48" s="491"/>
      <c r="O48" s="491"/>
      <c r="P48" s="491"/>
      <c r="Q48" s="491"/>
      <c r="R48" s="491"/>
      <c r="S48" s="491"/>
      <c r="T48" s="491"/>
      <c r="U48" s="494"/>
    </row>
    <row r="49" spans="1:21" ht="18.75" customHeight="1" x14ac:dyDescent="0.2">
      <c r="A49" s="116" t="str">
        <f>'TC 66-204 page 1'!A49</f>
        <v/>
      </c>
      <c r="B49" s="117" t="str">
        <f>'TC 66-204 page 1'!B49</f>
        <v/>
      </c>
      <c r="C49" s="111" t="str">
        <f>'TC 66-204 page 1'!C49</f>
        <v/>
      </c>
      <c r="D49" s="491"/>
      <c r="E49" s="491"/>
      <c r="F49" s="491"/>
      <c r="G49" s="491"/>
      <c r="H49" s="491"/>
      <c r="I49" s="491"/>
      <c r="J49" s="491"/>
      <c r="K49" s="491"/>
      <c r="L49" s="491"/>
      <c r="M49" s="491"/>
      <c r="N49" s="491"/>
      <c r="O49" s="491"/>
      <c r="P49" s="491"/>
      <c r="Q49" s="491"/>
      <c r="R49" s="491"/>
      <c r="S49" s="491"/>
      <c r="T49" s="491"/>
      <c r="U49" s="494"/>
    </row>
    <row r="50" spans="1:21" ht="18.75" customHeight="1" x14ac:dyDescent="0.2">
      <c r="A50" s="116" t="str">
        <f>'TC 66-204 page 1'!A50</f>
        <v/>
      </c>
      <c r="B50" s="117" t="str">
        <f>'TC 66-204 page 1'!B50</f>
        <v/>
      </c>
      <c r="C50" s="111" t="str">
        <f>'TC 66-204 page 1'!C50</f>
        <v/>
      </c>
      <c r="D50" s="491"/>
      <c r="E50" s="491"/>
      <c r="F50" s="491"/>
      <c r="G50" s="491"/>
      <c r="H50" s="491"/>
      <c r="I50" s="491"/>
      <c r="J50" s="491"/>
      <c r="K50" s="491"/>
      <c r="L50" s="491"/>
      <c r="M50" s="491"/>
      <c r="N50" s="491"/>
      <c r="O50" s="491"/>
      <c r="P50" s="491"/>
      <c r="Q50" s="491"/>
      <c r="R50" s="491"/>
      <c r="S50" s="491"/>
      <c r="T50" s="491"/>
      <c r="U50" s="494"/>
    </row>
    <row r="51" spans="1:21" ht="18.75" customHeight="1" x14ac:dyDescent="0.2">
      <c r="A51" s="116" t="str">
        <f>'TC 66-204 page 1'!A51</f>
        <v/>
      </c>
      <c r="B51" s="117" t="str">
        <f>'TC 66-204 page 1'!B51</f>
        <v/>
      </c>
      <c r="C51" s="111" t="str">
        <f>'TC 66-204 page 1'!C51</f>
        <v/>
      </c>
      <c r="D51" s="491"/>
      <c r="E51" s="491"/>
      <c r="F51" s="491"/>
      <c r="G51" s="491"/>
      <c r="H51" s="491"/>
      <c r="I51" s="491"/>
      <c r="J51" s="491"/>
      <c r="K51" s="491"/>
      <c r="L51" s="491"/>
      <c r="M51" s="491"/>
      <c r="N51" s="491"/>
      <c r="O51" s="491"/>
      <c r="P51" s="491"/>
      <c r="Q51" s="491"/>
      <c r="R51" s="491"/>
      <c r="S51" s="491"/>
      <c r="T51" s="491"/>
      <c r="U51" s="494"/>
    </row>
    <row r="52" spans="1:21" ht="18.75" customHeight="1" x14ac:dyDescent="0.2">
      <c r="A52" s="116" t="str">
        <f>'TC 66-204 page 1'!A52</f>
        <v/>
      </c>
      <c r="B52" s="117" t="str">
        <f>'TC 66-204 page 1'!B52</f>
        <v/>
      </c>
      <c r="C52" s="111" t="str">
        <f>'TC 66-204 page 1'!C52</f>
        <v/>
      </c>
      <c r="D52" s="491"/>
      <c r="E52" s="491"/>
      <c r="F52" s="491"/>
      <c r="G52" s="491"/>
      <c r="H52" s="491"/>
      <c r="I52" s="491"/>
      <c r="J52" s="491"/>
      <c r="K52" s="491"/>
      <c r="L52" s="491"/>
      <c r="M52" s="491"/>
      <c r="N52" s="491"/>
      <c r="O52" s="491"/>
      <c r="P52" s="491"/>
      <c r="Q52" s="491"/>
      <c r="R52" s="491"/>
      <c r="S52" s="491"/>
      <c r="T52" s="491"/>
      <c r="U52" s="494"/>
    </row>
    <row r="53" spans="1:21" ht="18.75" customHeight="1" x14ac:dyDescent="0.2">
      <c r="A53" s="116" t="str">
        <f>'TC 66-204 page 1'!A53</f>
        <v/>
      </c>
      <c r="B53" s="117" t="str">
        <f>'TC 66-204 page 1'!B53</f>
        <v/>
      </c>
      <c r="C53" s="111" t="str">
        <f>'TC 66-204 page 1'!C53</f>
        <v/>
      </c>
      <c r="D53" s="491"/>
      <c r="E53" s="491"/>
      <c r="F53" s="491"/>
      <c r="G53" s="491"/>
      <c r="H53" s="491"/>
      <c r="I53" s="491"/>
      <c r="J53" s="491"/>
      <c r="K53" s="491"/>
      <c r="L53" s="491"/>
      <c r="M53" s="491"/>
      <c r="N53" s="491"/>
      <c r="O53" s="491"/>
      <c r="P53" s="491"/>
      <c r="Q53" s="491"/>
      <c r="R53" s="491"/>
      <c r="S53" s="491"/>
      <c r="T53" s="491"/>
      <c r="U53" s="494"/>
    </row>
    <row r="54" spans="1:21" ht="18.75" customHeight="1" x14ac:dyDescent="0.2">
      <c r="A54" s="116" t="str">
        <f>'TC 66-204 page 1'!A54</f>
        <v/>
      </c>
      <c r="B54" s="117" t="str">
        <f>'TC 66-204 page 1'!B54</f>
        <v/>
      </c>
      <c r="C54" s="111" t="str">
        <f>'TC 66-204 page 1'!C54</f>
        <v/>
      </c>
      <c r="D54" s="491"/>
      <c r="E54" s="491"/>
      <c r="F54" s="491"/>
      <c r="G54" s="491"/>
      <c r="H54" s="491"/>
      <c r="I54" s="491"/>
      <c r="J54" s="491"/>
      <c r="K54" s="491"/>
      <c r="L54" s="491"/>
      <c r="M54" s="491"/>
      <c r="N54" s="491"/>
      <c r="O54" s="491"/>
      <c r="P54" s="491"/>
      <c r="Q54" s="491"/>
      <c r="R54" s="491"/>
      <c r="S54" s="491"/>
      <c r="T54" s="491"/>
      <c r="U54" s="494"/>
    </row>
    <row r="55" spans="1:21" ht="18.75" customHeight="1" thickBot="1" x14ac:dyDescent="0.25">
      <c r="A55" s="118" t="str">
        <f>'TC 66-204 page 1'!A55</f>
        <v/>
      </c>
      <c r="B55" s="119" t="str">
        <f>'TC 66-204 page 1'!B55</f>
        <v/>
      </c>
      <c r="C55" s="127" t="str">
        <f>'TC 66-204 page 1'!C55</f>
        <v/>
      </c>
      <c r="D55" s="501"/>
      <c r="E55" s="501"/>
      <c r="F55" s="501"/>
      <c r="G55" s="501"/>
      <c r="H55" s="501"/>
      <c r="I55" s="501"/>
      <c r="J55" s="501"/>
      <c r="K55" s="501"/>
      <c r="L55" s="501"/>
      <c r="M55" s="501"/>
      <c r="N55" s="501"/>
      <c r="O55" s="501"/>
      <c r="P55" s="501"/>
      <c r="Q55" s="501"/>
      <c r="R55" s="501"/>
      <c r="S55" s="501"/>
      <c r="T55" s="501"/>
      <c r="U55" s="502"/>
    </row>
    <row r="56" spans="1:21" ht="18.75" customHeight="1" x14ac:dyDescent="0.2">
      <c r="A56" s="750" t="s">
        <v>231</v>
      </c>
      <c r="B56" s="728"/>
      <c r="C56" s="741"/>
      <c r="D56" s="107">
        <f t="shared" ref="D56:U56" si="2">SUM(D41:D55)</f>
        <v>0</v>
      </c>
      <c r="E56" s="107">
        <f t="shared" si="2"/>
        <v>0</v>
      </c>
      <c r="F56" s="107">
        <f t="shared" si="2"/>
        <v>0</v>
      </c>
      <c r="G56" s="107">
        <f t="shared" si="2"/>
        <v>0</v>
      </c>
      <c r="H56" s="107">
        <f t="shared" si="2"/>
        <v>0</v>
      </c>
      <c r="I56" s="107">
        <f t="shared" si="2"/>
        <v>0</v>
      </c>
      <c r="J56" s="107">
        <f t="shared" si="2"/>
        <v>0</v>
      </c>
      <c r="K56" s="107">
        <f t="shared" si="2"/>
        <v>0</v>
      </c>
      <c r="L56" s="107">
        <f t="shared" si="2"/>
        <v>0</v>
      </c>
      <c r="M56" s="107">
        <f t="shared" si="2"/>
        <v>0</v>
      </c>
      <c r="N56" s="107">
        <f t="shared" si="2"/>
        <v>0</v>
      </c>
      <c r="O56" s="107">
        <f t="shared" si="2"/>
        <v>0</v>
      </c>
      <c r="P56" s="107">
        <f t="shared" si="2"/>
        <v>0</v>
      </c>
      <c r="Q56" s="107">
        <f t="shared" si="2"/>
        <v>0</v>
      </c>
      <c r="R56" s="107">
        <f t="shared" si="2"/>
        <v>0</v>
      </c>
      <c r="S56" s="108">
        <f t="shared" si="2"/>
        <v>0</v>
      </c>
      <c r="T56" s="108">
        <f t="shared" si="2"/>
        <v>0</v>
      </c>
      <c r="U56" s="410">
        <f t="shared" si="2"/>
        <v>0</v>
      </c>
    </row>
    <row r="57" spans="1:21" ht="18.75" customHeight="1" x14ac:dyDescent="0.2">
      <c r="A57" s="751" t="s">
        <v>232</v>
      </c>
      <c r="B57" s="730"/>
      <c r="C57" s="742"/>
      <c r="D57" s="595">
        <f>D144</f>
        <v>0</v>
      </c>
      <c r="E57" s="99">
        <f t="shared" ref="E57:U57" si="3">E144</f>
        <v>0</v>
      </c>
      <c r="F57" s="99">
        <f t="shared" si="3"/>
        <v>0</v>
      </c>
      <c r="G57" s="99">
        <f t="shared" si="3"/>
        <v>0</v>
      </c>
      <c r="H57" s="345">
        <f t="shared" si="3"/>
        <v>0</v>
      </c>
      <c r="I57" s="99">
        <f t="shared" si="3"/>
        <v>0</v>
      </c>
      <c r="J57" s="345">
        <f t="shared" si="3"/>
        <v>0</v>
      </c>
      <c r="K57" s="99">
        <f t="shared" si="3"/>
        <v>0</v>
      </c>
      <c r="L57" s="99">
        <f t="shared" si="3"/>
        <v>0</v>
      </c>
      <c r="M57" s="99">
        <f t="shared" si="3"/>
        <v>0</v>
      </c>
      <c r="N57" s="99">
        <f t="shared" si="3"/>
        <v>0</v>
      </c>
      <c r="O57" s="99">
        <f t="shared" si="3"/>
        <v>0</v>
      </c>
      <c r="P57" s="345">
        <f t="shared" si="3"/>
        <v>0</v>
      </c>
      <c r="Q57" s="99">
        <f t="shared" si="3"/>
        <v>0</v>
      </c>
      <c r="R57" s="99">
        <f t="shared" si="3"/>
        <v>0</v>
      </c>
      <c r="S57" s="345">
        <f t="shared" si="3"/>
        <v>0</v>
      </c>
      <c r="T57" s="99">
        <f t="shared" si="3"/>
        <v>0</v>
      </c>
      <c r="U57" s="409">
        <f t="shared" si="3"/>
        <v>0</v>
      </c>
    </row>
    <row r="58" spans="1:21" ht="18.75" customHeight="1" thickBot="1" x14ac:dyDescent="0.25">
      <c r="A58" s="752" t="s">
        <v>233</v>
      </c>
      <c r="B58" s="753"/>
      <c r="C58" s="754"/>
      <c r="D58" s="102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594"/>
    </row>
    <row r="59" spans="1:21" ht="12.75" customHeight="1" x14ac:dyDescent="0.2">
      <c r="A59" s="717" t="s">
        <v>355</v>
      </c>
      <c r="B59" s="717"/>
      <c r="C59" s="717"/>
      <c r="D59" s="717"/>
      <c r="E59" s="717"/>
      <c r="F59" s="717"/>
      <c r="G59" s="717"/>
      <c r="H59" s="717"/>
      <c r="I59" s="717"/>
      <c r="J59" s="717"/>
      <c r="K59" s="717"/>
      <c r="L59" s="717"/>
      <c r="M59" s="717"/>
      <c r="N59" s="717"/>
      <c r="O59" s="717"/>
      <c r="P59" s="717"/>
      <c r="Q59" s="717"/>
      <c r="R59" s="717"/>
      <c r="S59" s="717"/>
      <c r="T59" s="744" t="s">
        <v>203</v>
      </c>
      <c r="U59" s="744"/>
    </row>
    <row r="60" spans="1:21" ht="12.75" customHeight="1" x14ac:dyDescent="0.2">
      <c r="A60" s="719" t="s">
        <v>356</v>
      </c>
      <c r="B60" s="719"/>
      <c r="C60" s="719"/>
      <c r="D60" s="719"/>
      <c r="E60" s="719"/>
      <c r="F60" s="719"/>
      <c r="G60" s="719"/>
      <c r="H60" s="719"/>
      <c r="I60" s="719"/>
      <c r="J60" s="719"/>
      <c r="K60" s="719"/>
      <c r="L60" s="719"/>
      <c r="M60" s="719"/>
      <c r="N60" s="719"/>
      <c r="O60" s="719"/>
      <c r="P60" s="719"/>
      <c r="Q60" s="719"/>
      <c r="R60" s="719"/>
      <c r="S60" s="719"/>
      <c r="T60" s="746" t="s">
        <v>204</v>
      </c>
      <c r="U60" s="746"/>
    </row>
    <row r="61" spans="1:21" ht="12.75" customHeight="1" x14ac:dyDescent="0.2">
      <c r="A61" s="747" t="s">
        <v>257</v>
      </c>
      <c r="B61" s="747"/>
      <c r="C61" s="747"/>
      <c r="D61" s="747"/>
      <c r="E61" s="747"/>
      <c r="F61" s="747"/>
      <c r="G61" s="747"/>
      <c r="H61" s="747"/>
      <c r="I61" s="747"/>
      <c r="J61" s="747"/>
      <c r="K61" s="747"/>
      <c r="L61" s="747"/>
      <c r="M61" s="747"/>
      <c r="N61" s="747"/>
      <c r="O61" s="747"/>
      <c r="P61" s="747"/>
      <c r="Q61" s="747"/>
      <c r="R61" s="747"/>
      <c r="S61" s="747"/>
      <c r="T61" s="747"/>
      <c r="U61" s="747"/>
    </row>
    <row r="62" spans="1:21" ht="12.75" customHeight="1" x14ac:dyDescent="0.2">
      <c r="A62" s="262"/>
      <c r="B62" s="262"/>
      <c r="C62" s="262"/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262"/>
    </row>
    <row r="63" spans="1:21" ht="12.75" customHeight="1" x14ac:dyDescent="0.2">
      <c r="A63" s="7"/>
      <c r="B63" s="8"/>
      <c r="C63" s="8"/>
      <c r="D63" s="32"/>
      <c r="E63" s="8"/>
      <c r="F63" s="8"/>
      <c r="G63" s="8"/>
      <c r="H63" s="29"/>
      <c r="I63" s="29"/>
      <c r="J63" s="30"/>
      <c r="K63" s="21"/>
      <c r="L63" s="21"/>
      <c r="M63" s="20"/>
      <c r="N63" s="21"/>
      <c r="O63" s="21"/>
      <c r="P63" s="8"/>
      <c r="Q63" s="11"/>
      <c r="R63" s="11"/>
      <c r="S63" s="9"/>
      <c r="T63" s="8"/>
      <c r="U63" s="18"/>
    </row>
    <row r="64" spans="1:21" ht="14.25" customHeight="1" x14ac:dyDescent="0.25">
      <c r="A64" s="721" t="s">
        <v>234</v>
      </c>
      <c r="B64" s="721"/>
      <c r="C64" s="721"/>
      <c r="D64" s="721"/>
      <c r="E64" s="721"/>
      <c r="F64" s="721"/>
      <c r="G64" s="721"/>
      <c r="H64" s="721"/>
      <c r="I64" s="721"/>
      <c r="J64" s="721"/>
      <c r="K64" s="721"/>
      <c r="L64" s="721"/>
      <c r="M64" s="721"/>
      <c r="N64" s="721"/>
      <c r="O64" s="721"/>
      <c r="P64" s="721"/>
      <c r="Q64" s="721"/>
      <c r="R64" s="721"/>
      <c r="S64" s="721"/>
      <c r="T64" s="721"/>
      <c r="U64" s="721"/>
    </row>
    <row r="65" spans="1:21" ht="6.75" customHeight="1" x14ac:dyDescent="0.2">
      <c r="A65" s="7"/>
      <c r="B65" s="8"/>
      <c r="C65" s="8"/>
      <c r="D65" s="1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1"/>
      <c r="R65" s="11"/>
      <c r="S65" s="9"/>
      <c r="T65" s="9"/>
      <c r="U65" s="18"/>
    </row>
    <row r="66" spans="1:21" x14ac:dyDescent="0.2">
      <c r="A66" s="14"/>
      <c r="B66" s="15" t="s">
        <v>206</v>
      </c>
      <c r="C66" s="725">
        <f>C37</f>
        <v>0</v>
      </c>
      <c r="D66" s="725"/>
      <c r="E66" s="725"/>
      <c r="F66" s="725"/>
      <c r="G66" s="34"/>
      <c r="H66" s="8"/>
      <c r="I66" s="8"/>
      <c r="J66" s="9"/>
      <c r="K66" s="9"/>
      <c r="L66" s="19" t="s">
        <v>211</v>
      </c>
      <c r="M66" s="749">
        <f>M37</f>
        <v>0</v>
      </c>
      <c r="N66" s="725"/>
      <c r="O66" s="725"/>
      <c r="P66" s="31"/>
      <c r="Q66" s="32"/>
      <c r="R66" s="19" t="s">
        <v>645</v>
      </c>
      <c r="S66" s="19"/>
      <c r="T66" s="19"/>
      <c r="U66" s="22"/>
    </row>
    <row r="67" spans="1:21" ht="6.75" customHeight="1" thickBot="1" x14ac:dyDescent="0.25">
      <c r="A67" s="7"/>
      <c r="B67" s="33"/>
      <c r="C67" s="34"/>
      <c r="D67" s="18"/>
      <c r="E67" s="34"/>
      <c r="F67" s="34"/>
      <c r="G67" s="34"/>
      <c r="H67" s="34"/>
      <c r="I67" s="34"/>
      <c r="J67" s="34"/>
      <c r="K67" s="34"/>
      <c r="L67" s="35"/>
      <c r="M67" s="31"/>
      <c r="N67" s="18"/>
      <c r="O67" s="34"/>
      <c r="P67" s="34"/>
      <c r="Q67" s="34"/>
      <c r="R67" s="34"/>
      <c r="S67" s="9"/>
      <c r="T67" s="9"/>
      <c r="U67" s="18"/>
    </row>
    <row r="68" spans="1:21" ht="17.25" customHeight="1" x14ac:dyDescent="0.2">
      <c r="A68" s="5"/>
      <c r="B68" s="3"/>
      <c r="C68" s="3"/>
      <c r="D68" s="341">
        <v>34</v>
      </c>
      <c r="E68" s="341">
        <v>35</v>
      </c>
      <c r="F68" s="341">
        <v>36</v>
      </c>
      <c r="G68" s="341">
        <v>37</v>
      </c>
      <c r="H68" s="341">
        <v>38</v>
      </c>
      <c r="I68" s="341">
        <v>39</v>
      </c>
      <c r="J68" s="341">
        <v>40</v>
      </c>
      <c r="K68" s="341">
        <v>41</v>
      </c>
      <c r="L68" s="341">
        <v>42</v>
      </c>
      <c r="M68" s="341">
        <v>43</v>
      </c>
      <c r="N68" s="341">
        <v>44</v>
      </c>
      <c r="O68" s="341">
        <v>45</v>
      </c>
      <c r="P68" s="341">
        <v>46</v>
      </c>
      <c r="Q68" s="341">
        <v>47</v>
      </c>
      <c r="R68" s="341">
        <v>48</v>
      </c>
      <c r="S68" s="341">
        <v>49</v>
      </c>
      <c r="T68" s="341">
        <v>50</v>
      </c>
      <c r="U68" s="339">
        <v>51</v>
      </c>
    </row>
    <row r="69" spans="1:21" ht="120.75" customHeight="1" x14ac:dyDescent="0.2">
      <c r="A69" s="6" t="s">
        <v>212</v>
      </c>
      <c r="B69" s="36" t="s">
        <v>213</v>
      </c>
      <c r="C69" s="4" t="s">
        <v>214</v>
      </c>
      <c r="D69" s="26" t="s">
        <v>335</v>
      </c>
      <c r="E69" s="26" t="s">
        <v>336</v>
      </c>
      <c r="F69" s="26" t="s">
        <v>338</v>
      </c>
      <c r="G69" s="26" t="s">
        <v>339</v>
      </c>
      <c r="H69" s="26" t="s">
        <v>340</v>
      </c>
      <c r="I69" s="26" t="s">
        <v>341</v>
      </c>
      <c r="J69" s="26" t="s">
        <v>342</v>
      </c>
      <c r="K69" s="26" t="s">
        <v>343</v>
      </c>
      <c r="L69" s="26" t="s">
        <v>344</v>
      </c>
      <c r="M69" s="26" t="s">
        <v>250</v>
      </c>
      <c r="N69" s="26" t="s">
        <v>345</v>
      </c>
      <c r="O69" s="26" t="s">
        <v>251</v>
      </c>
      <c r="P69" s="26" t="s">
        <v>252</v>
      </c>
      <c r="Q69" s="26" t="s">
        <v>253</v>
      </c>
      <c r="R69" s="26" t="s">
        <v>254</v>
      </c>
      <c r="S69" s="26" t="s">
        <v>255</v>
      </c>
      <c r="T69" s="26" t="s">
        <v>256</v>
      </c>
      <c r="U69" s="113" t="s">
        <v>346</v>
      </c>
    </row>
    <row r="70" spans="1:21" ht="18.75" customHeight="1" x14ac:dyDescent="0.2">
      <c r="A70" s="116" t="str">
        <f>'TC 66-204 page 1'!A70</f>
        <v/>
      </c>
      <c r="B70" s="117" t="str">
        <f>'TC 66-204 page 1'!B70</f>
        <v/>
      </c>
      <c r="C70" s="111" t="str">
        <f>'TC 66-204 page 1'!C70</f>
        <v/>
      </c>
      <c r="D70" s="491"/>
      <c r="E70" s="491"/>
      <c r="F70" s="491"/>
      <c r="G70" s="491"/>
      <c r="H70" s="491"/>
      <c r="I70" s="491"/>
      <c r="J70" s="491"/>
      <c r="K70" s="491"/>
      <c r="L70" s="491"/>
      <c r="M70" s="491"/>
      <c r="N70" s="500"/>
      <c r="O70" s="500"/>
      <c r="P70" s="500"/>
      <c r="Q70" s="500"/>
      <c r="R70" s="500"/>
      <c r="S70" s="500"/>
      <c r="T70" s="500"/>
      <c r="U70" s="494"/>
    </row>
    <row r="71" spans="1:21" ht="18.75" customHeight="1" x14ac:dyDescent="0.2">
      <c r="A71" s="116" t="str">
        <f>'TC 66-204 page 1'!A71</f>
        <v/>
      </c>
      <c r="B71" s="117" t="str">
        <f>'TC 66-204 page 1'!B71</f>
        <v/>
      </c>
      <c r="C71" s="111" t="str">
        <f>'TC 66-204 page 1'!C71</f>
        <v/>
      </c>
      <c r="D71" s="491"/>
      <c r="E71" s="491"/>
      <c r="F71" s="491"/>
      <c r="G71" s="491"/>
      <c r="H71" s="491"/>
      <c r="I71" s="491"/>
      <c r="J71" s="491"/>
      <c r="K71" s="491"/>
      <c r="L71" s="491"/>
      <c r="M71" s="491"/>
      <c r="N71" s="500"/>
      <c r="O71" s="500"/>
      <c r="P71" s="500"/>
      <c r="Q71" s="500"/>
      <c r="R71" s="500"/>
      <c r="S71" s="500"/>
      <c r="T71" s="500"/>
      <c r="U71" s="494"/>
    </row>
    <row r="72" spans="1:21" ht="18.75" customHeight="1" x14ac:dyDescent="0.2">
      <c r="A72" s="116" t="str">
        <f>'TC 66-204 page 1'!A72</f>
        <v/>
      </c>
      <c r="B72" s="117" t="str">
        <f>'TC 66-204 page 1'!B72</f>
        <v/>
      </c>
      <c r="C72" s="111" t="str">
        <f>'TC 66-204 page 1'!C72</f>
        <v/>
      </c>
      <c r="D72" s="491"/>
      <c r="E72" s="491"/>
      <c r="F72" s="491"/>
      <c r="G72" s="491"/>
      <c r="H72" s="491"/>
      <c r="I72" s="491"/>
      <c r="J72" s="491"/>
      <c r="K72" s="491"/>
      <c r="L72" s="491"/>
      <c r="M72" s="491"/>
      <c r="N72" s="500"/>
      <c r="O72" s="500"/>
      <c r="P72" s="500"/>
      <c r="Q72" s="500"/>
      <c r="R72" s="500"/>
      <c r="S72" s="500"/>
      <c r="T72" s="500"/>
      <c r="U72" s="494"/>
    </row>
    <row r="73" spans="1:21" ht="18.75" customHeight="1" x14ac:dyDescent="0.2">
      <c r="A73" s="116" t="str">
        <f>'TC 66-204 page 1'!A73</f>
        <v/>
      </c>
      <c r="B73" s="117" t="str">
        <f>'TC 66-204 page 1'!B73</f>
        <v/>
      </c>
      <c r="C73" s="111" t="str">
        <f>'TC 66-204 page 1'!C73</f>
        <v/>
      </c>
      <c r="D73" s="491"/>
      <c r="E73" s="491"/>
      <c r="F73" s="491"/>
      <c r="G73" s="491"/>
      <c r="H73" s="491"/>
      <c r="I73" s="491"/>
      <c r="J73" s="491"/>
      <c r="K73" s="491"/>
      <c r="L73" s="491"/>
      <c r="M73" s="491"/>
      <c r="N73" s="491"/>
      <c r="O73" s="491"/>
      <c r="P73" s="491"/>
      <c r="Q73" s="491"/>
      <c r="R73" s="491"/>
      <c r="S73" s="491"/>
      <c r="T73" s="491"/>
      <c r="U73" s="494"/>
    </row>
    <row r="74" spans="1:21" ht="18.75" customHeight="1" x14ac:dyDescent="0.2">
      <c r="A74" s="116" t="str">
        <f>'TC 66-204 page 1'!A74</f>
        <v/>
      </c>
      <c r="B74" s="117" t="str">
        <f>'TC 66-204 page 1'!B74</f>
        <v/>
      </c>
      <c r="C74" s="111" t="str">
        <f>'TC 66-204 page 1'!C74</f>
        <v/>
      </c>
      <c r="D74" s="491"/>
      <c r="E74" s="491"/>
      <c r="F74" s="491"/>
      <c r="G74" s="491"/>
      <c r="H74" s="491"/>
      <c r="I74" s="491"/>
      <c r="J74" s="491"/>
      <c r="K74" s="491"/>
      <c r="L74" s="491"/>
      <c r="M74" s="491"/>
      <c r="N74" s="491"/>
      <c r="O74" s="491"/>
      <c r="P74" s="491"/>
      <c r="Q74" s="491"/>
      <c r="R74" s="491"/>
      <c r="S74" s="491"/>
      <c r="T74" s="491"/>
      <c r="U74" s="494"/>
    </row>
    <row r="75" spans="1:21" ht="18.75" customHeight="1" x14ac:dyDescent="0.2">
      <c r="A75" s="116" t="str">
        <f>'TC 66-204 page 1'!A75</f>
        <v/>
      </c>
      <c r="B75" s="117" t="str">
        <f>'TC 66-204 page 1'!B75</f>
        <v/>
      </c>
      <c r="C75" s="111" t="str">
        <f>'TC 66-204 page 1'!C75</f>
        <v/>
      </c>
      <c r="D75" s="491"/>
      <c r="E75" s="491"/>
      <c r="F75" s="491"/>
      <c r="G75" s="491"/>
      <c r="H75" s="491"/>
      <c r="I75" s="491"/>
      <c r="J75" s="491"/>
      <c r="K75" s="491"/>
      <c r="L75" s="491"/>
      <c r="M75" s="491"/>
      <c r="N75" s="491"/>
      <c r="O75" s="491"/>
      <c r="P75" s="491"/>
      <c r="Q75" s="491"/>
      <c r="R75" s="491"/>
      <c r="S75" s="491"/>
      <c r="T75" s="491"/>
      <c r="U75" s="494"/>
    </row>
    <row r="76" spans="1:21" ht="18.75" customHeight="1" x14ac:dyDescent="0.2">
      <c r="A76" s="116" t="str">
        <f>'TC 66-204 page 1'!A76</f>
        <v/>
      </c>
      <c r="B76" s="117" t="str">
        <f>'TC 66-204 page 1'!B76</f>
        <v/>
      </c>
      <c r="C76" s="111" t="str">
        <f>'TC 66-204 page 1'!C76</f>
        <v/>
      </c>
      <c r="D76" s="491"/>
      <c r="E76" s="491"/>
      <c r="F76" s="491"/>
      <c r="G76" s="491"/>
      <c r="H76" s="491"/>
      <c r="I76" s="491"/>
      <c r="J76" s="491"/>
      <c r="K76" s="491"/>
      <c r="L76" s="491"/>
      <c r="M76" s="491"/>
      <c r="N76" s="491"/>
      <c r="O76" s="491"/>
      <c r="P76" s="491"/>
      <c r="Q76" s="491"/>
      <c r="R76" s="491"/>
      <c r="S76" s="491"/>
      <c r="T76" s="491"/>
      <c r="U76" s="494"/>
    </row>
    <row r="77" spans="1:21" ht="18.75" customHeight="1" x14ac:dyDescent="0.2">
      <c r="A77" s="116" t="str">
        <f>'TC 66-204 page 1'!A77</f>
        <v/>
      </c>
      <c r="B77" s="117" t="str">
        <f>'TC 66-204 page 1'!B77</f>
        <v/>
      </c>
      <c r="C77" s="111" t="str">
        <f>'TC 66-204 page 1'!C77</f>
        <v/>
      </c>
      <c r="D77" s="491"/>
      <c r="E77" s="491"/>
      <c r="F77" s="491"/>
      <c r="G77" s="491"/>
      <c r="H77" s="491"/>
      <c r="I77" s="491"/>
      <c r="J77" s="491"/>
      <c r="K77" s="491"/>
      <c r="L77" s="491"/>
      <c r="M77" s="491"/>
      <c r="N77" s="491"/>
      <c r="O77" s="491"/>
      <c r="P77" s="491"/>
      <c r="Q77" s="491"/>
      <c r="R77" s="491"/>
      <c r="S77" s="491"/>
      <c r="T77" s="491"/>
      <c r="U77" s="494"/>
    </row>
    <row r="78" spans="1:21" ht="18.75" customHeight="1" x14ac:dyDescent="0.2">
      <c r="A78" s="116" t="str">
        <f>'TC 66-204 page 1'!A78</f>
        <v/>
      </c>
      <c r="B78" s="117" t="str">
        <f>'TC 66-204 page 1'!B78</f>
        <v/>
      </c>
      <c r="C78" s="111" t="str">
        <f>'TC 66-204 page 1'!C78</f>
        <v/>
      </c>
      <c r="D78" s="491"/>
      <c r="E78" s="491"/>
      <c r="F78" s="491"/>
      <c r="G78" s="491"/>
      <c r="H78" s="491"/>
      <c r="I78" s="491"/>
      <c r="J78" s="491"/>
      <c r="K78" s="491"/>
      <c r="L78" s="491"/>
      <c r="M78" s="491"/>
      <c r="N78" s="491"/>
      <c r="O78" s="491"/>
      <c r="P78" s="491"/>
      <c r="Q78" s="491"/>
      <c r="R78" s="491"/>
      <c r="S78" s="491"/>
      <c r="T78" s="491"/>
      <c r="U78" s="494"/>
    </row>
    <row r="79" spans="1:21" ht="18.75" customHeight="1" x14ac:dyDescent="0.2">
      <c r="A79" s="116" t="str">
        <f>'TC 66-204 page 1'!A79</f>
        <v/>
      </c>
      <c r="B79" s="117" t="str">
        <f>'TC 66-204 page 1'!B79</f>
        <v/>
      </c>
      <c r="C79" s="111" t="str">
        <f>'TC 66-204 page 1'!C79</f>
        <v/>
      </c>
      <c r="D79" s="491"/>
      <c r="E79" s="491"/>
      <c r="F79" s="491"/>
      <c r="G79" s="491"/>
      <c r="H79" s="491"/>
      <c r="I79" s="491"/>
      <c r="J79" s="491"/>
      <c r="K79" s="491"/>
      <c r="L79" s="491"/>
      <c r="M79" s="491"/>
      <c r="N79" s="491"/>
      <c r="O79" s="491"/>
      <c r="P79" s="491"/>
      <c r="Q79" s="491"/>
      <c r="R79" s="491"/>
      <c r="S79" s="491"/>
      <c r="T79" s="491"/>
      <c r="U79" s="494"/>
    </row>
    <row r="80" spans="1:21" ht="18.75" customHeight="1" x14ac:dyDescent="0.2">
      <c r="A80" s="116" t="str">
        <f>'TC 66-204 page 1'!A80</f>
        <v/>
      </c>
      <c r="B80" s="117" t="str">
        <f>'TC 66-204 page 1'!B80</f>
        <v/>
      </c>
      <c r="C80" s="111" t="str">
        <f>'TC 66-204 page 1'!C80</f>
        <v/>
      </c>
      <c r="D80" s="491"/>
      <c r="E80" s="491"/>
      <c r="F80" s="491"/>
      <c r="G80" s="491"/>
      <c r="H80" s="491"/>
      <c r="I80" s="491"/>
      <c r="J80" s="491"/>
      <c r="K80" s="491"/>
      <c r="L80" s="491"/>
      <c r="M80" s="491"/>
      <c r="N80" s="491"/>
      <c r="O80" s="491"/>
      <c r="P80" s="491"/>
      <c r="Q80" s="491"/>
      <c r="R80" s="491"/>
      <c r="S80" s="491"/>
      <c r="T80" s="491"/>
      <c r="U80" s="494"/>
    </row>
    <row r="81" spans="1:21" ht="18.75" customHeight="1" x14ac:dyDescent="0.2">
      <c r="A81" s="116" t="str">
        <f>'TC 66-204 page 1'!A81</f>
        <v/>
      </c>
      <c r="B81" s="117" t="str">
        <f>'TC 66-204 page 1'!B81</f>
        <v/>
      </c>
      <c r="C81" s="111" t="str">
        <f>'TC 66-204 page 1'!C81</f>
        <v/>
      </c>
      <c r="D81" s="491"/>
      <c r="E81" s="491"/>
      <c r="F81" s="491"/>
      <c r="G81" s="491"/>
      <c r="H81" s="491"/>
      <c r="I81" s="491"/>
      <c r="J81" s="491"/>
      <c r="K81" s="491"/>
      <c r="L81" s="491"/>
      <c r="M81" s="491"/>
      <c r="N81" s="491"/>
      <c r="O81" s="491"/>
      <c r="P81" s="491"/>
      <c r="Q81" s="491"/>
      <c r="R81" s="491"/>
      <c r="S81" s="491"/>
      <c r="T81" s="491"/>
      <c r="U81" s="494"/>
    </row>
    <row r="82" spans="1:21" ht="18.75" customHeight="1" x14ac:dyDescent="0.2">
      <c r="A82" s="116" t="str">
        <f>'TC 66-204 page 1'!A82</f>
        <v/>
      </c>
      <c r="B82" s="117" t="str">
        <f>'TC 66-204 page 1'!B82</f>
        <v/>
      </c>
      <c r="C82" s="111" t="str">
        <f>'TC 66-204 page 1'!C82</f>
        <v/>
      </c>
      <c r="D82" s="491"/>
      <c r="E82" s="491"/>
      <c r="F82" s="491"/>
      <c r="G82" s="491"/>
      <c r="H82" s="491"/>
      <c r="I82" s="491"/>
      <c r="J82" s="491"/>
      <c r="K82" s="491"/>
      <c r="L82" s="491"/>
      <c r="M82" s="491"/>
      <c r="N82" s="491"/>
      <c r="O82" s="491"/>
      <c r="P82" s="491"/>
      <c r="Q82" s="491"/>
      <c r="R82" s="491"/>
      <c r="S82" s="491"/>
      <c r="T82" s="491"/>
      <c r="U82" s="494"/>
    </row>
    <row r="83" spans="1:21" ht="18.75" customHeight="1" x14ac:dyDescent="0.2">
      <c r="A83" s="116" t="str">
        <f>'TC 66-204 page 1'!A83</f>
        <v/>
      </c>
      <c r="B83" s="117" t="str">
        <f>'TC 66-204 page 1'!B83</f>
        <v/>
      </c>
      <c r="C83" s="111" t="str">
        <f>'TC 66-204 page 1'!C83</f>
        <v/>
      </c>
      <c r="D83" s="491"/>
      <c r="E83" s="491"/>
      <c r="F83" s="491"/>
      <c r="G83" s="491"/>
      <c r="H83" s="491"/>
      <c r="I83" s="491"/>
      <c r="J83" s="491"/>
      <c r="K83" s="491"/>
      <c r="L83" s="491"/>
      <c r="M83" s="491"/>
      <c r="N83" s="491"/>
      <c r="O83" s="491"/>
      <c r="P83" s="491"/>
      <c r="Q83" s="491"/>
      <c r="R83" s="491"/>
      <c r="S83" s="491"/>
      <c r="T83" s="491"/>
      <c r="U83" s="494"/>
    </row>
    <row r="84" spans="1:21" ht="18.75" customHeight="1" thickBot="1" x14ac:dyDescent="0.25">
      <c r="A84" s="118" t="str">
        <f>'TC 66-204 page 1'!A84</f>
        <v/>
      </c>
      <c r="B84" s="119" t="str">
        <f>'TC 66-204 page 1'!B84</f>
        <v/>
      </c>
      <c r="C84" s="127" t="str">
        <f>'TC 66-204 page 1'!C84</f>
        <v/>
      </c>
      <c r="D84" s="501"/>
      <c r="E84" s="501"/>
      <c r="F84" s="501"/>
      <c r="G84" s="501"/>
      <c r="H84" s="501"/>
      <c r="I84" s="501"/>
      <c r="J84" s="501"/>
      <c r="K84" s="501"/>
      <c r="L84" s="501"/>
      <c r="M84" s="501"/>
      <c r="N84" s="501"/>
      <c r="O84" s="501"/>
      <c r="P84" s="501"/>
      <c r="Q84" s="501"/>
      <c r="R84" s="501"/>
      <c r="S84" s="501"/>
      <c r="T84" s="501"/>
      <c r="U84" s="502"/>
    </row>
    <row r="85" spans="1:21" ht="18.75" customHeight="1" x14ac:dyDescent="0.2">
      <c r="A85" s="750" t="s">
        <v>231</v>
      </c>
      <c r="B85" s="728"/>
      <c r="C85" s="741"/>
      <c r="D85" s="107">
        <f t="shared" ref="D85:U85" si="4">SUM(D70:D84)</f>
        <v>0</v>
      </c>
      <c r="E85" s="107">
        <f t="shared" si="4"/>
        <v>0</v>
      </c>
      <c r="F85" s="107">
        <f t="shared" si="4"/>
        <v>0</v>
      </c>
      <c r="G85" s="107">
        <f t="shared" si="4"/>
        <v>0</v>
      </c>
      <c r="H85" s="107">
        <f t="shared" si="4"/>
        <v>0</v>
      </c>
      <c r="I85" s="107">
        <f t="shared" si="4"/>
        <v>0</v>
      </c>
      <c r="J85" s="107">
        <f t="shared" si="4"/>
        <v>0</v>
      </c>
      <c r="K85" s="107">
        <f t="shared" si="4"/>
        <v>0</v>
      </c>
      <c r="L85" s="107">
        <f t="shared" si="4"/>
        <v>0</v>
      </c>
      <c r="M85" s="107">
        <f t="shared" si="4"/>
        <v>0</v>
      </c>
      <c r="N85" s="107">
        <f t="shared" si="4"/>
        <v>0</v>
      </c>
      <c r="O85" s="107">
        <f t="shared" si="4"/>
        <v>0</v>
      </c>
      <c r="P85" s="107">
        <f t="shared" si="4"/>
        <v>0</v>
      </c>
      <c r="Q85" s="107">
        <f t="shared" si="4"/>
        <v>0</v>
      </c>
      <c r="R85" s="107">
        <f t="shared" si="4"/>
        <v>0</v>
      </c>
      <c r="S85" s="108">
        <f t="shared" si="4"/>
        <v>0</v>
      </c>
      <c r="T85" s="108">
        <f t="shared" si="4"/>
        <v>0</v>
      </c>
      <c r="U85" s="410">
        <f t="shared" si="4"/>
        <v>0</v>
      </c>
    </row>
    <row r="86" spans="1:21" ht="18.75" customHeight="1" x14ac:dyDescent="0.2">
      <c r="A86" s="751" t="s">
        <v>232</v>
      </c>
      <c r="B86" s="730"/>
      <c r="C86" s="742"/>
      <c r="D86" s="595">
        <f>D144</f>
        <v>0</v>
      </c>
      <c r="E86" s="99">
        <f t="shared" ref="E86:U86" si="5">E144</f>
        <v>0</v>
      </c>
      <c r="F86" s="99">
        <f t="shared" si="5"/>
        <v>0</v>
      </c>
      <c r="G86" s="99">
        <f t="shared" si="5"/>
        <v>0</v>
      </c>
      <c r="H86" s="345">
        <f t="shared" si="5"/>
        <v>0</v>
      </c>
      <c r="I86" s="99">
        <f t="shared" si="5"/>
        <v>0</v>
      </c>
      <c r="J86" s="345">
        <f t="shared" si="5"/>
        <v>0</v>
      </c>
      <c r="K86" s="99">
        <f t="shared" si="5"/>
        <v>0</v>
      </c>
      <c r="L86" s="99">
        <f t="shared" si="5"/>
        <v>0</v>
      </c>
      <c r="M86" s="99">
        <f t="shared" si="5"/>
        <v>0</v>
      </c>
      <c r="N86" s="99">
        <f t="shared" si="5"/>
        <v>0</v>
      </c>
      <c r="O86" s="99">
        <f t="shared" si="5"/>
        <v>0</v>
      </c>
      <c r="P86" s="345">
        <f t="shared" si="5"/>
        <v>0</v>
      </c>
      <c r="Q86" s="99">
        <f t="shared" si="5"/>
        <v>0</v>
      </c>
      <c r="R86" s="99">
        <f t="shared" si="5"/>
        <v>0</v>
      </c>
      <c r="S86" s="345">
        <f t="shared" si="5"/>
        <v>0</v>
      </c>
      <c r="T86" s="99">
        <f t="shared" si="5"/>
        <v>0</v>
      </c>
      <c r="U86" s="409">
        <f t="shared" si="5"/>
        <v>0</v>
      </c>
    </row>
    <row r="87" spans="1:21" ht="18.75" customHeight="1" thickBot="1" x14ac:dyDescent="0.25">
      <c r="A87" s="752" t="s">
        <v>233</v>
      </c>
      <c r="B87" s="753"/>
      <c r="C87" s="754"/>
      <c r="D87" s="102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594"/>
    </row>
    <row r="88" spans="1:21" ht="12.75" customHeight="1" x14ac:dyDescent="0.2">
      <c r="A88" s="717" t="s">
        <v>355</v>
      </c>
      <c r="B88" s="717"/>
      <c r="C88" s="717"/>
      <c r="D88" s="717"/>
      <c r="E88" s="717"/>
      <c r="F88" s="717"/>
      <c r="G88" s="717"/>
      <c r="H88" s="717"/>
      <c r="I88" s="717"/>
      <c r="J88" s="717"/>
      <c r="K88" s="717"/>
      <c r="L88" s="717"/>
      <c r="M88" s="717"/>
      <c r="N88" s="717"/>
      <c r="O88" s="717"/>
      <c r="P88" s="717"/>
      <c r="Q88" s="717"/>
      <c r="R88" s="717"/>
      <c r="S88" s="717"/>
      <c r="T88" s="744" t="s">
        <v>203</v>
      </c>
      <c r="U88" s="744"/>
    </row>
    <row r="89" spans="1:21" ht="12.75" customHeight="1" x14ac:dyDescent="0.2">
      <c r="A89" s="719" t="s">
        <v>356</v>
      </c>
      <c r="B89" s="719"/>
      <c r="C89" s="719"/>
      <c r="D89" s="719"/>
      <c r="E89" s="719"/>
      <c r="F89" s="719"/>
      <c r="G89" s="719"/>
      <c r="H89" s="719"/>
      <c r="I89" s="719"/>
      <c r="J89" s="719"/>
      <c r="K89" s="719"/>
      <c r="L89" s="719"/>
      <c r="M89" s="719"/>
      <c r="N89" s="719"/>
      <c r="O89" s="719"/>
      <c r="P89" s="719"/>
      <c r="Q89" s="719"/>
      <c r="R89" s="719"/>
      <c r="S89" s="719"/>
      <c r="T89" s="746" t="s">
        <v>204</v>
      </c>
      <c r="U89" s="746"/>
    </row>
    <row r="90" spans="1:21" ht="12.75" customHeight="1" x14ac:dyDescent="0.2">
      <c r="A90" s="747" t="s">
        <v>257</v>
      </c>
      <c r="B90" s="747"/>
      <c r="C90" s="747"/>
      <c r="D90" s="747"/>
      <c r="E90" s="747"/>
      <c r="F90" s="747"/>
      <c r="G90" s="747"/>
      <c r="H90" s="747"/>
      <c r="I90" s="747"/>
      <c r="J90" s="747"/>
      <c r="K90" s="747"/>
      <c r="L90" s="747"/>
      <c r="M90" s="747"/>
      <c r="N90" s="747"/>
      <c r="O90" s="747"/>
      <c r="P90" s="747"/>
      <c r="Q90" s="747"/>
      <c r="R90" s="747"/>
      <c r="S90" s="747"/>
      <c r="T90" s="747"/>
      <c r="U90" s="747"/>
    </row>
    <row r="91" spans="1:21" ht="12.75" customHeight="1" x14ac:dyDescent="0.2">
      <c r="A91" s="262"/>
      <c r="B91" s="262"/>
      <c r="C91" s="262"/>
      <c r="D91" s="262"/>
      <c r="E91" s="262"/>
      <c r="F91" s="262"/>
      <c r="G91" s="262"/>
      <c r="H91" s="262"/>
      <c r="I91" s="262"/>
      <c r="J91" s="262"/>
      <c r="K91" s="262"/>
      <c r="L91" s="262"/>
      <c r="M91" s="262"/>
      <c r="N91" s="262"/>
      <c r="O91" s="262"/>
      <c r="P91" s="262"/>
      <c r="Q91" s="262"/>
      <c r="R91" s="262"/>
      <c r="S91" s="262"/>
      <c r="T91" s="262"/>
      <c r="U91" s="262"/>
    </row>
    <row r="92" spans="1:21" ht="12.75" customHeight="1" x14ac:dyDescent="0.2">
      <c r="A92" s="7"/>
      <c r="B92" s="8"/>
      <c r="C92" s="8"/>
      <c r="D92" s="32"/>
      <c r="E92" s="8"/>
      <c r="F92" s="8"/>
      <c r="G92" s="8"/>
      <c r="H92" s="29"/>
      <c r="I92" s="29"/>
      <c r="J92" s="30"/>
      <c r="K92" s="21"/>
      <c r="L92" s="21"/>
      <c r="M92" s="20"/>
      <c r="N92" s="21"/>
      <c r="O92" s="21"/>
      <c r="P92" s="8"/>
      <c r="Q92" s="11"/>
      <c r="R92" s="11"/>
      <c r="S92" s="9"/>
      <c r="T92" s="8"/>
      <c r="U92" s="18"/>
    </row>
    <row r="93" spans="1:21" ht="14.25" customHeight="1" x14ac:dyDescent="0.25">
      <c r="A93" s="721" t="s">
        <v>234</v>
      </c>
      <c r="B93" s="721"/>
      <c r="C93" s="721"/>
      <c r="D93" s="721"/>
      <c r="E93" s="721"/>
      <c r="F93" s="721"/>
      <c r="G93" s="721"/>
      <c r="H93" s="721"/>
      <c r="I93" s="721"/>
      <c r="J93" s="721"/>
      <c r="K93" s="721"/>
      <c r="L93" s="721"/>
      <c r="M93" s="721"/>
      <c r="N93" s="721"/>
      <c r="O93" s="721"/>
      <c r="P93" s="721"/>
      <c r="Q93" s="721"/>
      <c r="R93" s="721"/>
      <c r="S93" s="721"/>
      <c r="T93" s="721"/>
      <c r="U93" s="721"/>
    </row>
    <row r="94" spans="1:21" ht="6.75" customHeight="1" x14ac:dyDescent="0.2">
      <c r="A94" s="7"/>
      <c r="B94" s="8"/>
      <c r="C94" s="8"/>
      <c r="D94" s="1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1"/>
      <c r="R94" s="11"/>
      <c r="S94" s="9"/>
      <c r="T94" s="9"/>
      <c r="U94" s="18"/>
    </row>
    <row r="95" spans="1:21" x14ac:dyDescent="0.2">
      <c r="A95" s="14"/>
      <c r="B95" s="15" t="s">
        <v>206</v>
      </c>
      <c r="C95" s="725">
        <f>C37</f>
        <v>0</v>
      </c>
      <c r="D95" s="725"/>
      <c r="E95" s="725"/>
      <c r="F95" s="725"/>
      <c r="G95" s="34"/>
      <c r="H95" s="8"/>
      <c r="I95" s="8"/>
      <c r="J95" s="9"/>
      <c r="K95" s="9"/>
      <c r="L95" s="19" t="s">
        <v>211</v>
      </c>
      <c r="M95" s="749">
        <f>M37</f>
        <v>0</v>
      </c>
      <c r="N95" s="725"/>
      <c r="O95" s="725"/>
      <c r="P95" s="31"/>
      <c r="Q95" s="32"/>
      <c r="R95" s="19" t="s">
        <v>694</v>
      </c>
      <c r="S95" s="19"/>
      <c r="T95" s="19"/>
      <c r="U95" s="22"/>
    </row>
    <row r="96" spans="1:21" ht="6.75" customHeight="1" thickBot="1" x14ac:dyDescent="0.25">
      <c r="A96" s="7"/>
      <c r="B96" s="33"/>
      <c r="C96" s="34"/>
      <c r="D96" s="18"/>
      <c r="E96" s="34"/>
      <c r="F96" s="34"/>
      <c r="G96" s="34"/>
      <c r="H96" s="34"/>
      <c r="I96" s="34"/>
      <c r="J96" s="34"/>
      <c r="K96" s="34"/>
      <c r="L96" s="35"/>
      <c r="M96" s="31"/>
      <c r="N96" s="18"/>
      <c r="O96" s="34"/>
      <c r="P96" s="34"/>
      <c r="Q96" s="34"/>
      <c r="R96" s="34"/>
      <c r="S96" s="9"/>
      <c r="T96" s="9"/>
      <c r="U96" s="18"/>
    </row>
    <row r="97" spans="1:21" ht="17.25" customHeight="1" x14ac:dyDescent="0.2">
      <c r="A97" s="5"/>
      <c r="B97" s="3"/>
      <c r="C97" s="3"/>
      <c r="D97" s="341">
        <v>34</v>
      </c>
      <c r="E97" s="341">
        <v>35</v>
      </c>
      <c r="F97" s="341">
        <v>36</v>
      </c>
      <c r="G97" s="341">
        <v>37</v>
      </c>
      <c r="H97" s="341">
        <v>38</v>
      </c>
      <c r="I97" s="341">
        <v>39</v>
      </c>
      <c r="J97" s="341">
        <v>40</v>
      </c>
      <c r="K97" s="341">
        <v>41</v>
      </c>
      <c r="L97" s="341">
        <v>42</v>
      </c>
      <c r="M97" s="341">
        <v>43</v>
      </c>
      <c r="N97" s="341">
        <v>44</v>
      </c>
      <c r="O97" s="341">
        <v>45</v>
      </c>
      <c r="P97" s="341">
        <v>46</v>
      </c>
      <c r="Q97" s="341">
        <v>47</v>
      </c>
      <c r="R97" s="341">
        <v>48</v>
      </c>
      <c r="S97" s="341">
        <v>49</v>
      </c>
      <c r="T97" s="341">
        <v>50</v>
      </c>
      <c r="U97" s="339">
        <v>51</v>
      </c>
    </row>
    <row r="98" spans="1:21" ht="120.75" customHeight="1" x14ac:dyDescent="0.2">
      <c r="A98" s="6" t="s">
        <v>212</v>
      </c>
      <c r="B98" s="36" t="s">
        <v>213</v>
      </c>
      <c r="C98" s="4" t="s">
        <v>214</v>
      </c>
      <c r="D98" s="26" t="s">
        <v>335</v>
      </c>
      <c r="E98" s="26" t="s">
        <v>336</v>
      </c>
      <c r="F98" s="26" t="s">
        <v>338</v>
      </c>
      <c r="G98" s="26" t="s">
        <v>339</v>
      </c>
      <c r="H98" s="26" t="s">
        <v>340</v>
      </c>
      <c r="I98" s="26" t="s">
        <v>341</v>
      </c>
      <c r="J98" s="26" t="s">
        <v>342</v>
      </c>
      <c r="K98" s="26" t="s">
        <v>343</v>
      </c>
      <c r="L98" s="26" t="s">
        <v>344</v>
      </c>
      <c r="M98" s="26" t="s">
        <v>250</v>
      </c>
      <c r="N98" s="26" t="s">
        <v>345</v>
      </c>
      <c r="O98" s="26" t="s">
        <v>251</v>
      </c>
      <c r="P98" s="26" t="s">
        <v>252</v>
      </c>
      <c r="Q98" s="26" t="s">
        <v>253</v>
      </c>
      <c r="R98" s="26" t="s">
        <v>254</v>
      </c>
      <c r="S98" s="26" t="s">
        <v>255</v>
      </c>
      <c r="T98" s="26" t="s">
        <v>256</v>
      </c>
      <c r="U98" s="113" t="s">
        <v>346</v>
      </c>
    </row>
    <row r="99" spans="1:21" ht="18.75" customHeight="1" x14ac:dyDescent="0.2">
      <c r="A99" s="116" t="str">
        <f>'TC 66-204 page 1'!A99</f>
        <v/>
      </c>
      <c r="B99" s="117" t="str">
        <f>'TC 66-204 page 1'!B99</f>
        <v/>
      </c>
      <c r="C99" s="111" t="str">
        <f>'TC 66-204 page 1'!C99</f>
        <v/>
      </c>
      <c r="D99" s="491"/>
      <c r="E99" s="491"/>
      <c r="F99" s="491"/>
      <c r="G99" s="491"/>
      <c r="H99" s="491"/>
      <c r="I99" s="491"/>
      <c r="J99" s="491"/>
      <c r="K99" s="491"/>
      <c r="L99" s="491"/>
      <c r="M99" s="491"/>
      <c r="N99" s="500"/>
      <c r="O99" s="500"/>
      <c r="P99" s="500"/>
      <c r="Q99" s="500"/>
      <c r="R99" s="500"/>
      <c r="S99" s="500"/>
      <c r="T99" s="500"/>
      <c r="U99" s="494"/>
    </row>
    <row r="100" spans="1:21" ht="18.75" customHeight="1" x14ac:dyDescent="0.2">
      <c r="A100" s="116" t="str">
        <f>'TC 66-204 page 1'!A100</f>
        <v/>
      </c>
      <c r="B100" s="117" t="str">
        <f>'TC 66-204 page 1'!B100</f>
        <v/>
      </c>
      <c r="C100" s="111" t="str">
        <f>'TC 66-204 page 1'!C100</f>
        <v/>
      </c>
      <c r="D100" s="491"/>
      <c r="E100" s="491"/>
      <c r="F100" s="491"/>
      <c r="G100" s="491"/>
      <c r="H100" s="491"/>
      <c r="I100" s="491"/>
      <c r="J100" s="491"/>
      <c r="K100" s="491"/>
      <c r="L100" s="491"/>
      <c r="M100" s="491"/>
      <c r="N100" s="500"/>
      <c r="O100" s="500"/>
      <c r="P100" s="500"/>
      <c r="Q100" s="500"/>
      <c r="R100" s="500"/>
      <c r="S100" s="500"/>
      <c r="T100" s="500"/>
      <c r="U100" s="494"/>
    </row>
    <row r="101" spans="1:21" ht="18.75" customHeight="1" x14ac:dyDescent="0.2">
      <c r="A101" s="116" t="str">
        <f>'TC 66-204 page 1'!A101</f>
        <v/>
      </c>
      <c r="B101" s="117" t="str">
        <f>'TC 66-204 page 1'!B101</f>
        <v/>
      </c>
      <c r="C101" s="111" t="str">
        <f>'TC 66-204 page 1'!C101</f>
        <v/>
      </c>
      <c r="D101" s="491"/>
      <c r="E101" s="491"/>
      <c r="F101" s="491"/>
      <c r="G101" s="491"/>
      <c r="H101" s="491"/>
      <c r="I101" s="491"/>
      <c r="J101" s="491"/>
      <c r="K101" s="491"/>
      <c r="L101" s="491"/>
      <c r="M101" s="491"/>
      <c r="N101" s="500"/>
      <c r="O101" s="500"/>
      <c r="P101" s="500"/>
      <c r="Q101" s="500"/>
      <c r="R101" s="500"/>
      <c r="S101" s="500"/>
      <c r="T101" s="500"/>
      <c r="U101" s="494"/>
    </row>
    <row r="102" spans="1:21" ht="18.75" customHeight="1" x14ac:dyDescent="0.2">
      <c r="A102" s="116" t="str">
        <f>'TC 66-204 page 1'!A102</f>
        <v/>
      </c>
      <c r="B102" s="117" t="str">
        <f>'TC 66-204 page 1'!B102</f>
        <v/>
      </c>
      <c r="C102" s="111" t="str">
        <f>'TC 66-204 page 1'!C102</f>
        <v/>
      </c>
      <c r="D102" s="491"/>
      <c r="E102" s="491"/>
      <c r="F102" s="491"/>
      <c r="G102" s="491"/>
      <c r="H102" s="491"/>
      <c r="I102" s="491"/>
      <c r="J102" s="491"/>
      <c r="K102" s="491"/>
      <c r="L102" s="491"/>
      <c r="M102" s="491"/>
      <c r="N102" s="491"/>
      <c r="O102" s="491"/>
      <c r="P102" s="491"/>
      <c r="Q102" s="491"/>
      <c r="R102" s="491"/>
      <c r="S102" s="491"/>
      <c r="T102" s="491"/>
      <c r="U102" s="494"/>
    </row>
    <row r="103" spans="1:21" ht="18.75" customHeight="1" x14ac:dyDescent="0.2">
      <c r="A103" s="116" t="str">
        <f>'TC 66-204 page 1'!A103</f>
        <v/>
      </c>
      <c r="B103" s="117" t="str">
        <f>'TC 66-204 page 1'!B103</f>
        <v/>
      </c>
      <c r="C103" s="111" t="str">
        <f>'TC 66-204 page 1'!C103</f>
        <v/>
      </c>
      <c r="D103" s="491"/>
      <c r="E103" s="491"/>
      <c r="F103" s="491"/>
      <c r="G103" s="491"/>
      <c r="H103" s="491"/>
      <c r="I103" s="491"/>
      <c r="J103" s="491"/>
      <c r="K103" s="491"/>
      <c r="L103" s="491"/>
      <c r="M103" s="491"/>
      <c r="N103" s="491"/>
      <c r="O103" s="491"/>
      <c r="P103" s="491"/>
      <c r="Q103" s="491"/>
      <c r="R103" s="491"/>
      <c r="S103" s="491"/>
      <c r="T103" s="491"/>
      <c r="U103" s="494"/>
    </row>
    <row r="104" spans="1:21" ht="18.75" customHeight="1" x14ac:dyDescent="0.2">
      <c r="A104" s="116" t="str">
        <f>'TC 66-204 page 1'!A104</f>
        <v/>
      </c>
      <c r="B104" s="117" t="str">
        <f>'TC 66-204 page 1'!B104</f>
        <v/>
      </c>
      <c r="C104" s="111" t="str">
        <f>'TC 66-204 page 1'!C104</f>
        <v/>
      </c>
      <c r="D104" s="491"/>
      <c r="E104" s="491"/>
      <c r="F104" s="491"/>
      <c r="G104" s="491"/>
      <c r="H104" s="491"/>
      <c r="I104" s="491"/>
      <c r="J104" s="491"/>
      <c r="K104" s="491"/>
      <c r="L104" s="491"/>
      <c r="M104" s="491"/>
      <c r="N104" s="491"/>
      <c r="O104" s="491"/>
      <c r="P104" s="491"/>
      <c r="Q104" s="491"/>
      <c r="R104" s="491"/>
      <c r="S104" s="491"/>
      <c r="T104" s="491"/>
      <c r="U104" s="494"/>
    </row>
    <row r="105" spans="1:21" ht="18.75" customHeight="1" x14ac:dyDescent="0.2">
      <c r="A105" s="116" t="str">
        <f>'TC 66-204 page 1'!A105</f>
        <v/>
      </c>
      <c r="B105" s="117" t="str">
        <f>'TC 66-204 page 1'!B105</f>
        <v/>
      </c>
      <c r="C105" s="111" t="str">
        <f>'TC 66-204 page 1'!C105</f>
        <v/>
      </c>
      <c r="D105" s="491"/>
      <c r="E105" s="491"/>
      <c r="F105" s="491"/>
      <c r="G105" s="491"/>
      <c r="H105" s="491"/>
      <c r="I105" s="491"/>
      <c r="J105" s="491"/>
      <c r="K105" s="491"/>
      <c r="L105" s="491"/>
      <c r="M105" s="491"/>
      <c r="N105" s="491"/>
      <c r="O105" s="491"/>
      <c r="P105" s="491"/>
      <c r="Q105" s="491"/>
      <c r="R105" s="491"/>
      <c r="S105" s="491"/>
      <c r="T105" s="491"/>
      <c r="U105" s="494"/>
    </row>
    <row r="106" spans="1:21" ht="18.75" customHeight="1" x14ac:dyDescent="0.2">
      <c r="A106" s="116" t="str">
        <f>'TC 66-204 page 1'!A106</f>
        <v/>
      </c>
      <c r="B106" s="117" t="str">
        <f>'TC 66-204 page 1'!B106</f>
        <v/>
      </c>
      <c r="C106" s="111" t="str">
        <f>'TC 66-204 page 1'!C106</f>
        <v/>
      </c>
      <c r="D106" s="491"/>
      <c r="E106" s="491"/>
      <c r="F106" s="491"/>
      <c r="G106" s="491"/>
      <c r="H106" s="491"/>
      <c r="I106" s="491"/>
      <c r="J106" s="491"/>
      <c r="K106" s="491"/>
      <c r="L106" s="491"/>
      <c r="M106" s="491"/>
      <c r="N106" s="491"/>
      <c r="O106" s="491"/>
      <c r="P106" s="491"/>
      <c r="Q106" s="491"/>
      <c r="R106" s="491"/>
      <c r="S106" s="491"/>
      <c r="T106" s="491"/>
      <c r="U106" s="494"/>
    </row>
    <row r="107" spans="1:21" ht="18.75" customHeight="1" x14ac:dyDescent="0.2">
      <c r="A107" s="116" t="str">
        <f>'TC 66-204 page 1'!A107</f>
        <v/>
      </c>
      <c r="B107" s="117" t="str">
        <f>'TC 66-204 page 1'!B107</f>
        <v/>
      </c>
      <c r="C107" s="111" t="str">
        <f>'TC 66-204 page 1'!C107</f>
        <v/>
      </c>
      <c r="D107" s="491"/>
      <c r="E107" s="491"/>
      <c r="F107" s="491"/>
      <c r="G107" s="491"/>
      <c r="H107" s="491"/>
      <c r="I107" s="491"/>
      <c r="J107" s="491"/>
      <c r="K107" s="491"/>
      <c r="L107" s="491"/>
      <c r="M107" s="491"/>
      <c r="N107" s="491"/>
      <c r="O107" s="491"/>
      <c r="P107" s="491"/>
      <c r="Q107" s="491"/>
      <c r="R107" s="491"/>
      <c r="S107" s="491"/>
      <c r="T107" s="491"/>
      <c r="U107" s="494"/>
    </row>
    <row r="108" spans="1:21" ht="18.75" customHeight="1" x14ac:dyDescent="0.2">
      <c r="A108" s="116" t="str">
        <f>'TC 66-204 page 1'!A108</f>
        <v/>
      </c>
      <c r="B108" s="117" t="str">
        <f>'TC 66-204 page 1'!B108</f>
        <v/>
      </c>
      <c r="C108" s="111" t="str">
        <f>'TC 66-204 page 1'!C108</f>
        <v/>
      </c>
      <c r="D108" s="491"/>
      <c r="E108" s="491"/>
      <c r="F108" s="491"/>
      <c r="G108" s="491"/>
      <c r="H108" s="491"/>
      <c r="I108" s="491"/>
      <c r="J108" s="491"/>
      <c r="K108" s="491"/>
      <c r="L108" s="491"/>
      <c r="M108" s="491"/>
      <c r="N108" s="491"/>
      <c r="O108" s="491"/>
      <c r="P108" s="491"/>
      <c r="Q108" s="491"/>
      <c r="R108" s="491"/>
      <c r="S108" s="491"/>
      <c r="T108" s="491"/>
      <c r="U108" s="494"/>
    </row>
    <row r="109" spans="1:21" ht="18.75" customHeight="1" x14ac:dyDescent="0.2">
      <c r="A109" s="116" t="str">
        <f>'TC 66-204 page 1'!A109</f>
        <v/>
      </c>
      <c r="B109" s="117" t="str">
        <f>'TC 66-204 page 1'!B109</f>
        <v/>
      </c>
      <c r="C109" s="111" t="str">
        <f>'TC 66-204 page 1'!C109</f>
        <v/>
      </c>
      <c r="D109" s="491"/>
      <c r="E109" s="491"/>
      <c r="F109" s="491"/>
      <c r="G109" s="491"/>
      <c r="H109" s="491"/>
      <c r="I109" s="491"/>
      <c r="J109" s="491"/>
      <c r="K109" s="491"/>
      <c r="L109" s="491"/>
      <c r="M109" s="491"/>
      <c r="N109" s="491"/>
      <c r="O109" s="491"/>
      <c r="P109" s="491"/>
      <c r="Q109" s="491"/>
      <c r="R109" s="491"/>
      <c r="S109" s="491"/>
      <c r="T109" s="491"/>
      <c r="U109" s="494"/>
    </row>
    <row r="110" spans="1:21" ht="18.75" customHeight="1" x14ac:dyDescent="0.2">
      <c r="A110" s="116" t="str">
        <f>'TC 66-204 page 1'!A110</f>
        <v/>
      </c>
      <c r="B110" s="117" t="str">
        <f>'TC 66-204 page 1'!B110</f>
        <v/>
      </c>
      <c r="C110" s="111" t="str">
        <f>'TC 66-204 page 1'!C110</f>
        <v/>
      </c>
      <c r="D110" s="491"/>
      <c r="E110" s="491"/>
      <c r="F110" s="491"/>
      <c r="G110" s="491"/>
      <c r="H110" s="491"/>
      <c r="I110" s="491"/>
      <c r="J110" s="491"/>
      <c r="K110" s="491"/>
      <c r="L110" s="491"/>
      <c r="M110" s="491"/>
      <c r="N110" s="491"/>
      <c r="O110" s="491"/>
      <c r="P110" s="491"/>
      <c r="Q110" s="491"/>
      <c r="R110" s="491"/>
      <c r="S110" s="491"/>
      <c r="T110" s="491"/>
      <c r="U110" s="494"/>
    </row>
    <row r="111" spans="1:21" ht="18.75" customHeight="1" x14ac:dyDescent="0.2">
      <c r="A111" s="116" t="str">
        <f>'TC 66-204 page 1'!A111</f>
        <v/>
      </c>
      <c r="B111" s="117" t="str">
        <f>'TC 66-204 page 1'!B111</f>
        <v/>
      </c>
      <c r="C111" s="111" t="str">
        <f>'TC 66-204 page 1'!C111</f>
        <v/>
      </c>
      <c r="D111" s="491"/>
      <c r="E111" s="491"/>
      <c r="F111" s="491"/>
      <c r="G111" s="491"/>
      <c r="H111" s="491"/>
      <c r="I111" s="491"/>
      <c r="J111" s="491"/>
      <c r="K111" s="491"/>
      <c r="L111" s="491"/>
      <c r="M111" s="491"/>
      <c r="N111" s="491"/>
      <c r="O111" s="491"/>
      <c r="P111" s="491"/>
      <c r="Q111" s="491"/>
      <c r="R111" s="491"/>
      <c r="S111" s="491"/>
      <c r="T111" s="491"/>
      <c r="U111" s="494"/>
    </row>
    <row r="112" spans="1:21" ht="18.75" customHeight="1" x14ac:dyDescent="0.2">
      <c r="A112" s="116" t="str">
        <f>'TC 66-204 page 1'!A112</f>
        <v/>
      </c>
      <c r="B112" s="117" t="str">
        <f>'TC 66-204 page 1'!B112</f>
        <v/>
      </c>
      <c r="C112" s="111" t="str">
        <f>'TC 66-204 page 1'!C112</f>
        <v/>
      </c>
      <c r="D112" s="491"/>
      <c r="E112" s="491"/>
      <c r="F112" s="491"/>
      <c r="G112" s="491"/>
      <c r="H112" s="491"/>
      <c r="I112" s="491"/>
      <c r="J112" s="491"/>
      <c r="K112" s="491"/>
      <c r="L112" s="491"/>
      <c r="M112" s="491"/>
      <c r="N112" s="491"/>
      <c r="O112" s="491"/>
      <c r="P112" s="491"/>
      <c r="Q112" s="491"/>
      <c r="R112" s="491"/>
      <c r="S112" s="491"/>
      <c r="T112" s="491"/>
      <c r="U112" s="494"/>
    </row>
    <row r="113" spans="1:21" ht="18.75" customHeight="1" thickBot="1" x14ac:dyDescent="0.25">
      <c r="A113" s="118" t="str">
        <f>'TC 66-204 page 1'!A113</f>
        <v/>
      </c>
      <c r="B113" s="119" t="str">
        <f>'TC 66-204 page 1'!B113</f>
        <v/>
      </c>
      <c r="C113" s="127" t="str">
        <f>'TC 66-204 page 1'!C113</f>
        <v/>
      </c>
      <c r="D113" s="501"/>
      <c r="E113" s="501"/>
      <c r="F113" s="501"/>
      <c r="G113" s="501"/>
      <c r="H113" s="501"/>
      <c r="I113" s="501"/>
      <c r="J113" s="501"/>
      <c r="K113" s="501"/>
      <c r="L113" s="501"/>
      <c r="M113" s="501"/>
      <c r="N113" s="501"/>
      <c r="O113" s="501"/>
      <c r="P113" s="501"/>
      <c r="Q113" s="501"/>
      <c r="R113" s="501"/>
      <c r="S113" s="501"/>
      <c r="T113" s="501"/>
      <c r="U113" s="502"/>
    </row>
    <row r="114" spans="1:21" ht="18.75" customHeight="1" x14ac:dyDescent="0.2">
      <c r="A114" s="750" t="s">
        <v>231</v>
      </c>
      <c r="B114" s="728"/>
      <c r="C114" s="741"/>
      <c r="D114" s="107">
        <f t="shared" ref="D114:U114" si="6">SUM(D99:D113)</f>
        <v>0</v>
      </c>
      <c r="E114" s="107">
        <f t="shared" si="6"/>
        <v>0</v>
      </c>
      <c r="F114" s="107">
        <f t="shared" si="6"/>
        <v>0</v>
      </c>
      <c r="G114" s="107">
        <f t="shared" si="6"/>
        <v>0</v>
      </c>
      <c r="H114" s="107">
        <f t="shared" si="6"/>
        <v>0</v>
      </c>
      <c r="I114" s="107">
        <f t="shared" si="6"/>
        <v>0</v>
      </c>
      <c r="J114" s="107">
        <f t="shared" si="6"/>
        <v>0</v>
      </c>
      <c r="K114" s="107">
        <f t="shared" si="6"/>
        <v>0</v>
      </c>
      <c r="L114" s="107">
        <f t="shared" si="6"/>
        <v>0</v>
      </c>
      <c r="M114" s="107">
        <f t="shared" si="6"/>
        <v>0</v>
      </c>
      <c r="N114" s="107">
        <f t="shared" si="6"/>
        <v>0</v>
      </c>
      <c r="O114" s="107">
        <f t="shared" si="6"/>
        <v>0</v>
      </c>
      <c r="P114" s="107">
        <f t="shared" si="6"/>
        <v>0</v>
      </c>
      <c r="Q114" s="107">
        <f t="shared" si="6"/>
        <v>0</v>
      </c>
      <c r="R114" s="107">
        <f t="shared" si="6"/>
        <v>0</v>
      </c>
      <c r="S114" s="108">
        <f t="shared" si="6"/>
        <v>0</v>
      </c>
      <c r="T114" s="108">
        <f t="shared" si="6"/>
        <v>0</v>
      </c>
      <c r="U114" s="410">
        <f t="shared" si="6"/>
        <v>0</v>
      </c>
    </row>
    <row r="115" spans="1:21" ht="18.75" customHeight="1" x14ac:dyDescent="0.2">
      <c r="A115" s="751" t="s">
        <v>232</v>
      </c>
      <c r="B115" s="730"/>
      <c r="C115" s="742"/>
      <c r="D115" s="595">
        <f>D144</f>
        <v>0</v>
      </c>
      <c r="E115" s="99">
        <f t="shared" ref="E115:U115" si="7">E144</f>
        <v>0</v>
      </c>
      <c r="F115" s="99">
        <f t="shared" si="7"/>
        <v>0</v>
      </c>
      <c r="G115" s="99">
        <f t="shared" si="7"/>
        <v>0</v>
      </c>
      <c r="H115" s="345">
        <f t="shared" si="7"/>
        <v>0</v>
      </c>
      <c r="I115" s="99">
        <f t="shared" si="7"/>
        <v>0</v>
      </c>
      <c r="J115" s="345">
        <f t="shared" si="7"/>
        <v>0</v>
      </c>
      <c r="K115" s="99">
        <f t="shared" si="7"/>
        <v>0</v>
      </c>
      <c r="L115" s="99">
        <f t="shared" si="7"/>
        <v>0</v>
      </c>
      <c r="M115" s="99">
        <f t="shared" si="7"/>
        <v>0</v>
      </c>
      <c r="N115" s="99">
        <f t="shared" si="7"/>
        <v>0</v>
      </c>
      <c r="O115" s="99">
        <f t="shared" si="7"/>
        <v>0</v>
      </c>
      <c r="P115" s="345">
        <f t="shared" si="7"/>
        <v>0</v>
      </c>
      <c r="Q115" s="99">
        <f t="shared" si="7"/>
        <v>0</v>
      </c>
      <c r="R115" s="99">
        <f t="shared" si="7"/>
        <v>0</v>
      </c>
      <c r="S115" s="345">
        <f t="shared" si="7"/>
        <v>0</v>
      </c>
      <c r="T115" s="99">
        <f t="shared" si="7"/>
        <v>0</v>
      </c>
      <c r="U115" s="409">
        <f t="shared" si="7"/>
        <v>0</v>
      </c>
    </row>
    <row r="116" spans="1:21" ht="18.75" customHeight="1" thickBot="1" x14ac:dyDescent="0.25">
      <c r="A116" s="752" t="s">
        <v>233</v>
      </c>
      <c r="B116" s="753"/>
      <c r="C116" s="754"/>
      <c r="D116" s="102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594"/>
    </row>
    <row r="117" spans="1:21" ht="12.75" customHeight="1" x14ac:dyDescent="0.2">
      <c r="A117" s="717" t="s">
        <v>355</v>
      </c>
      <c r="B117" s="717"/>
      <c r="C117" s="717"/>
      <c r="D117" s="717"/>
      <c r="E117" s="717"/>
      <c r="F117" s="717"/>
      <c r="G117" s="717"/>
      <c r="H117" s="717"/>
      <c r="I117" s="717"/>
      <c r="J117" s="717"/>
      <c r="K117" s="717"/>
      <c r="L117" s="717"/>
      <c r="M117" s="717"/>
      <c r="N117" s="717"/>
      <c r="O117" s="717"/>
      <c r="P117" s="717"/>
      <c r="Q117" s="717"/>
      <c r="R117" s="717"/>
      <c r="S117" s="717"/>
      <c r="T117" s="744" t="s">
        <v>203</v>
      </c>
      <c r="U117" s="744"/>
    </row>
    <row r="118" spans="1:21" ht="12.75" customHeight="1" x14ac:dyDescent="0.2">
      <c r="A118" s="719" t="s">
        <v>356</v>
      </c>
      <c r="B118" s="719"/>
      <c r="C118" s="719"/>
      <c r="D118" s="719"/>
      <c r="E118" s="719"/>
      <c r="F118" s="719"/>
      <c r="G118" s="719"/>
      <c r="H118" s="719"/>
      <c r="I118" s="719"/>
      <c r="J118" s="719"/>
      <c r="K118" s="719"/>
      <c r="L118" s="719"/>
      <c r="M118" s="719"/>
      <c r="N118" s="719"/>
      <c r="O118" s="719"/>
      <c r="P118" s="719"/>
      <c r="Q118" s="719"/>
      <c r="R118" s="719"/>
      <c r="S118" s="719"/>
      <c r="T118" s="746" t="s">
        <v>204</v>
      </c>
      <c r="U118" s="746"/>
    </row>
    <row r="119" spans="1:21" ht="12.75" customHeight="1" x14ac:dyDescent="0.2">
      <c r="A119" s="747" t="s">
        <v>257</v>
      </c>
      <c r="B119" s="747"/>
      <c r="C119" s="747"/>
      <c r="D119" s="747"/>
      <c r="E119" s="747"/>
      <c r="F119" s="747"/>
      <c r="G119" s="747"/>
      <c r="H119" s="747"/>
      <c r="I119" s="747"/>
      <c r="J119" s="747"/>
      <c r="K119" s="747"/>
      <c r="L119" s="747"/>
      <c r="M119" s="747"/>
      <c r="N119" s="747"/>
      <c r="O119" s="747"/>
      <c r="P119" s="747"/>
      <c r="Q119" s="747"/>
      <c r="R119" s="747"/>
      <c r="S119" s="747"/>
      <c r="T119" s="747"/>
      <c r="U119" s="747"/>
    </row>
    <row r="120" spans="1:21" ht="12.75" customHeight="1" x14ac:dyDescent="0.2">
      <c r="A120" s="262"/>
      <c r="B120" s="262"/>
      <c r="C120" s="262"/>
      <c r="D120" s="262"/>
      <c r="E120" s="262"/>
      <c r="F120" s="262"/>
      <c r="G120" s="262"/>
      <c r="H120" s="262"/>
      <c r="I120" s="262"/>
      <c r="J120" s="262"/>
      <c r="K120" s="262"/>
      <c r="L120" s="262"/>
      <c r="M120" s="262"/>
      <c r="N120" s="262"/>
      <c r="O120" s="262"/>
      <c r="P120" s="262"/>
      <c r="Q120" s="262"/>
      <c r="R120" s="262"/>
      <c r="S120" s="262"/>
      <c r="T120" s="262"/>
      <c r="U120" s="262"/>
    </row>
    <row r="121" spans="1:21" ht="12.75" customHeight="1" x14ac:dyDescent="0.2">
      <c r="A121" s="7"/>
      <c r="B121" s="8"/>
      <c r="C121" s="8"/>
      <c r="D121" s="32"/>
      <c r="E121" s="8"/>
      <c r="F121" s="8"/>
      <c r="G121" s="8"/>
      <c r="H121" s="29"/>
      <c r="I121" s="29"/>
      <c r="J121" s="30"/>
      <c r="K121" s="21"/>
      <c r="L121" s="21"/>
      <c r="M121" s="20"/>
      <c r="N121" s="21"/>
      <c r="O121" s="21"/>
      <c r="P121" s="8"/>
      <c r="Q121" s="11"/>
      <c r="R121" s="11"/>
      <c r="S121" s="9"/>
      <c r="T121" s="8"/>
      <c r="U121" s="18"/>
    </row>
    <row r="122" spans="1:21" ht="14.25" customHeight="1" x14ac:dyDescent="0.25">
      <c r="A122" s="721" t="s">
        <v>234</v>
      </c>
      <c r="B122" s="721"/>
      <c r="C122" s="721"/>
      <c r="D122" s="721"/>
      <c r="E122" s="721"/>
      <c r="F122" s="721"/>
      <c r="G122" s="721"/>
      <c r="H122" s="721"/>
      <c r="I122" s="721"/>
      <c r="J122" s="721"/>
      <c r="K122" s="721"/>
      <c r="L122" s="721"/>
      <c r="M122" s="721"/>
      <c r="N122" s="721"/>
      <c r="O122" s="721"/>
      <c r="P122" s="721"/>
      <c r="Q122" s="721"/>
      <c r="R122" s="721"/>
      <c r="S122" s="721"/>
      <c r="T122" s="721"/>
      <c r="U122" s="721"/>
    </row>
    <row r="123" spans="1:21" ht="6.75" customHeight="1" x14ac:dyDescent="0.2">
      <c r="A123" s="7"/>
      <c r="B123" s="8"/>
      <c r="C123" s="8"/>
      <c r="D123" s="1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1"/>
      <c r="R123" s="11"/>
      <c r="S123" s="9"/>
      <c r="T123" s="9"/>
      <c r="U123" s="18"/>
    </row>
    <row r="124" spans="1:21" ht="12.75" customHeight="1" x14ac:dyDescent="0.2">
      <c r="A124" s="14"/>
      <c r="B124" s="15" t="s">
        <v>206</v>
      </c>
      <c r="C124" s="725">
        <f>C8</f>
        <v>0</v>
      </c>
      <c r="D124" s="725"/>
      <c r="E124" s="725"/>
      <c r="F124" s="725"/>
      <c r="G124" s="34"/>
      <c r="H124" s="8"/>
      <c r="I124" s="8"/>
      <c r="J124" s="9"/>
      <c r="K124" s="9"/>
      <c r="L124" s="19" t="s">
        <v>211</v>
      </c>
      <c r="M124" s="749">
        <f>M8</f>
        <v>0</v>
      </c>
      <c r="N124" s="725"/>
      <c r="O124" s="725"/>
      <c r="P124" s="31"/>
      <c r="Q124" s="32"/>
      <c r="R124" s="19" t="s">
        <v>695</v>
      </c>
      <c r="S124" s="19"/>
      <c r="T124" s="19"/>
      <c r="U124" s="22"/>
    </row>
    <row r="125" spans="1:21" ht="6.75" customHeight="1" thickBot="1" x14ac:dyDescent="0.25">
      <c r="A125" s="7"/>
      <c r="B125" s="33"/>
      <c r="C125" s="34"/>
      <c r="D125" s="18"/>
      <c r="E125" s="34"/>
      <c r="F125" s="34"/>
      <c r="G125" s="34"/>
      <c r="H125" s="34"/>
      <c r="I125" s="34"/>
      <c r="J125" s="34"/>
      <c r="K125" s="34"/>
      <c r="L125" s="35"/>
      <c r="M125" s="31"/>
      <c r="N125" s="18"/>
      <c r="O125" s="34"/>
      <c r="P125" s="34"/>
      <c r="Q125" s="34"/>
      <c r="R125" s="34"/>
      <c r="S125" s="9"/>
      <c r="T125" s="9"/>
      <c r="U125" s="18"/>
    </row>
    <row r="126" spans="1:21" ht="17.25" customHeight="1" x14ac:dyDescent="0.2">
      <c r="A126" s="5"/>
      <c r="B126" s="3"/>
      <c r="C126" s="3"/>
      <c r="D126" s="341">
        <v>34</v>
      </c>
      <c r="E126" s="341">
        <v>35</v>
      </c>
      <c r="F126" s="341">
        <v>36</v>
      </c>
      <c r="G126" s="341">
        <v>37</v>
      </c>
      <c r="H126" s="341">
        <v>38</v>
      </c>
      <c r="I126" s="341">
        <v>39</v>
      </c>
      <c r="J126" s="341">
        <v>40</v>
      </c>
      <c r="K126" s="341">
        <v>41</v>
      </c>
      <c r="L126" s="341">
        <v>42</v>
      </c>
      <c r="M126" s="341">
        <v>43</v>
      </c>
      <c r="N126" s="341">
        <v>44</v>
      </c>
      <c r="O126" s="341">
        <v>45</v>
      </c>
      <c r="P126" s="341">
        <v>46</v>
      </c>
      <c r="Q126" s="341">
        <v>47</v>
      </c>
      <c r="R126" s="341">
        <v>48</v>
      </c>
      <c r="S126" s="341">
        <v>49</v>
      </c>
      <c r="T126" s="341">
        <v>50</v>
      </c>
      <c r="U126" s="339">
        <v>51</v>
      </c>
    </row>
    <row r="127" spans="1:21" ht="120.75" customHeight="1" x14ac:dyDescent="0.2">
      <c r="A127" s="6" t="s">
        <v>212</v>
      </c>
      <c r="B127" s="36" t="s">
        <v>213</v>
      </c>
      <c r="C127" s="4" t="s">
        <v>214</v>
      </c>
      <c r="D127" s="26" t="s">
        <v>335</v>
      </c>
      <c r="E127" s="26" t="s">
        <v>336</v>
      </c>
      <c r="F127" s="26" t="s">
        <v>338</v>
      </c>
      <c r="G127" s="26" t="s">
        <v>339</v>
      </c>
      <c r="H127" s="26" t="s">
        <v>340</v>
      </c>
      <c r="I127" s="26" t="s">
        <v>341</v>
      </c>
      <c r="J127" s="26" t="s">
        <v>342</v>
      </c>
      <c r="K127" s="26" t="s">
        <v>343</v>
      </c>
      <c r="L127" s="26" t="s">
        <v>344</v>
      </c>
      <c r="M127" s="26" t="s">
        <v>250</v>
      </c>
      <c r="N127" s="26" t="s">
        <v>345</v>
      </c>
      <c r="O127" s="26" t="s">
        <v>251</v>
      </c>
      <c r="P127" s="26" t="s">
        <v>252</v>
      </c>
      <c r="Q127" s="26" t="s">
        <v>253</v>
      </c>
      <c r="R127" s="26" t="s">
        <v>254</v>
      </c>
      <c r="S127" s="26" t="s">
        <v>255</v>
      </c>
      <c r="T127" s="26" t="s">
        <v>256</v>
      </c>
      <c r="U127" s="113" t="s">
        <v>346</v>
      </c>
    </row>
    <row r="128" spans="1:21" ht="18.75" customHeight="1" x14ac:dyDescent="0.2">
      <c r="A128" s="116" t="str">
        <f>'TC 66-204 page 1'!A128</f>
        <v/>
      </c>
      <c r="B128" s="405" t="str">
        <f>'TC 66-204 page 1'!B128</f>
        <v/>
      </c>
      <c r="C128" s="111" t="str">
        <f>'TC 66-204 page 1'!C128</f>
        <v/>
      </c>
      <c r="D128" s="491"/>
      <c r="E128" s="491"/>
      <c r="F128" s="491"/>
      <c r="G128" s="491"/>
      <c r="H128" s="491"/>
      <c r="I128" s="491"/>
      <c r="J128" s="491"/>
      <c r="K128" s="491"/>
      <c r="L128" s="491"/>
      <c r="M128" s="491"/>
      <c r="N128" s="500"/>
      <c r="O128" s="500"/>
      <c r="P128" s="500"/>
      <c r="Q128" s="500"/>
      <c r="R128" s="500"/>
      <c r="S128" s="500"/>
      <c r="T128" s="500"/>
      <c r="U128" s="494"/>
    </row>
    <row r="129" spans="1:21" ht="18.75" customHeight="1" x14ac:dyDescent="0.2">
      <c r="A129" s="116" t="str">
        <f>'TC 66-204 page 1'!A129</f>
        <v/>
      </c>
      <c r="B129" s="117" t="str">
        <f>'TC 66-204 page 1'!B129</f>
        <v/>
      </c>
      <c r="C129" s="111" t="str">
        <f>'TC 66-204 page 1'!C129</f>
        <v/>
      </c>
      <c r="D129" s="491"/>
      <c r="E129" s="491"/>
      <c r="F129" s="491"/>
      <c r="G129" s="491"/>
      <c r="H129" s="491"/>
      <c r="I129" s="491"/>
      <c r="J129" s="491"/>
      <c r="K129" s="491"/>
      <c r="L129" s="491"/>
      <c r="M129" s="491"/>
      <c r="N129" s="503"/>
      <c r="O129" s="500"/>
      <c r="P129" s="500"/>
      <c r="Q129" s="491"/>
      <c r="R129" s="500"/>
      <c r="S129" s="500"/>
      <c r="T129" s="500"/>
      <c r="U129" s="494"/>
    </row>
    <row r="130" spans="1:21" ht="18.75" customHeight="1" x14ac:dyDescent="0.2">
      <c r="A130" s="116" t="str">
        <f>'TC 66-204 page 1'!A130</f>
        <v/>
      </c>
      <c r="B130" s="117" t="str">
        <f>'TC 66-204 page 1'!B130</f>
        <v/>
      </c>
      <c r="C130" s="111" t="str">
        <f>'TC 66-204 page 1'!C130</f>
        <v/>
      </c>
      <c r="D130" s="491"/>
      <c r="E130" s="491"/>
      <c r="F130" s="491"/>
      <c r="G130" s="491"/>
      <c r="H130" s="491"/>
      <c r="I130" s="491"/>
      <c r="J130" s="491"/>
      <c r="K130" s="491"/>
      <c r="L130" s="491"/>
      <c r="M130" s="491"/>
      <c r="N130" s="500"/>
      <c r="O130" s="500"/>
      <c r="P130" s="500"/>
      <c r="Q130" s="500"/>
      <c r="R130" s="500"/>
      <c r="S130" s="500"/>
      <c r="T130" s="500"/>
      <c r="U130" s="494"/>
    </row>
    <row r="131" spans="1:21" ht="18.75" customHeight="1" x14ac:dyDescent="0.2">
      <c r="A131" s="116" t="str">
        <f>'TC 66-204 page 1'!A131</f>
        <v/>
      </c>
      <c r="B131" s="117" t="str">
        <f>'TC 66-204 page 1'!B131</f>
        <v/>
      </c>
      <c r="C131" s="111" t="str">
        <f>'TC 66-204 page 1'!C131</f>
        <v/>
      </c>
      <c r="D131" s="491"/>
      <c r="E131" s="491"/>
      <c r="F131" s="491"/>
      <c r="G131" s="491"/>
      <c r="H131" s="491"/>
      <c r="I131" s="491"/>
      <c r="J131" s="491"/>
      <c r="K131" s="491"/>
      <c r="L131" s="491"/>
      <c r="M131" s="491"/>
      <c r="N131" s="500"/>
      <c r="O131" s="500"/>
      <c r="P131" s="500"/>
      <c r="Q131" s="500"/>
      <c r="R131" s="500"/>
      <c r="S131" s="500"/>
      <c r="T131" s="500"/>
      <c r="U131" s="494"/>
    </row>
    <row r="132" spans="1:21" ht="18.75" customHeight="1" x14ac:dyDescent="0.2">
      <c r="A132" s="116" t="str">
        <f>'TC 66-204 page 1'!A132</f>
        <v/>
      </c>
      <c r="B132" s="117" t="str">
        <f>'TC 66-204 page 1'!B132</f>
        <v/>
      </c>
      <c r="C132" s="111" t="str">
        <f>'TC 66-204 page 1'!C132</f>
        <v/>
      </c>
      <c r="D132" s="491"/>
      <c r="E132" s="491"/>
      <c r="F132" s="491"/>
      <c r="G132" s="491"/>
      <c r="H132" s="491"/>
      <c r="I132" s="491"/>
      <c r="J132" s="491"/>
      <c r="K132" s="491"/>
      <c r="L132" s="491"/>
      <c r="M132" s="491"/>
      <c r="N132" s="491"/>
      <c r="O132" s="491"/>
      <c r="P132" s="491"/>
      <c r="Q132" s="491"/>
      <c r="R132" s="491"/>
      <c r="S132" s="491"/>
      <c r="T132" s="491"/>
      <c r="U132" s="494"/>
    </row>
    <row r="133" spans="1:21" ht="18.75" customHeight="1" x14ac:dyDescent="0.2">
      <c r="A133" s="116" t="str">
        <f>'TC 66-204 page 1'!A133</f>
        <v/>
      </c>
      <c r="B133" s="117" t="str">
        <f>'TC 66-204 page 1'!B133</f>
        <v/>
      </c>
      <c r="C133" s="111" t="str">
        <f>'TC 66-204 page 1'!C133</f>
        <v/>
      </c>
      <c r="D133" s="491"/>
      <c r="E133" s="491"/>
      <c r="F133" s="491"/>
      <c r="G133" s="491"/>
      <c r="H133" s="491"/>
      <c r="I133" s="491"/>
      <c r="J133" s="491"/>
      <c r="K133" s="491"/>
      <c r="L133" s="491"/>
      <c r="M133" s="491"/>
      <c r="N133" s="491"/>
      <c r="O133" s="491"/>
      <c r="P133" s="491"/>
      <c r="Q133" s="491"/>
      <c r="R133" s="491"/>
      <c r="S133" s="491"/>
      <c r="T133" s="491"/>
      <c r="U133" s="494"/>
    </row>
    <row r="134" spans="1:21" ht="18.75" customHeight="1" x14ac:dyDescent="0.2">
      <c r="A134" s="116" t="str">
        <f>'TC 66-204 page 1'!A134</f>
        <v/>
      </c>
      <c r="B134" s="117" t="str">
        <f>'TC 66-204 page 1'!B134</f>
        <v/>
      </c>
      <c r="C134" s="111" t="str">
        <f>'TC 66-204 page 1'!C134</f>
        <v/>
      </c>
      <c r="D134" s="491"/>
      <c r="E134" s="491"/>
      <c r="F134" s="491"/>
      <c r="G134" s="491"/>
      <c r="H134" s="491"/>
      <c r="I134" s="491"/>
      <c r="J134" s="491"/>
      <c r="K134" s="491"/>
      <c r="L134" s="491"/>
      <c r="M134" s="491"/>
      <c r="N134" s="491"/>
      <c r="O134" s="491"/>
      <c r="P134" s="491"/>
      <c r="Q134" s="491"/>
      <c r="R134" s="491"/>
      <c r="S134" s="491"/>
      <c r="T134" s="491"/>
      <c r="U134" s="494"/>
    </row>
    <row r="135" spans="1:21" ht="18.75" customHeight="1" x14ac:dyDescent="0.2">
      <c r="A135" s="116" t="str">
        <f>'TC 66-204 page 1'!A135</f>
        <v/>
      </c>
      <c r="B135" s="117" t="str">
        <f>'TC 66-204 page 1'!B135</f>
        <v/>
      </c>
      <c r="C135" s="111" t="str">
        <f>'TC 66-204 page 1'!C135</f>
        <v/>
      </c>
      <c r="D135" s="491"/>
      <c r="E135" s="491"/>
      <c r="F135" s="491"/>
      <c r="G135" s="491"/>
      <c r="H135" s="491"/>
      <c r="I135" s="491"/>
      <c r="J135" s="491"/>
      <c r="K135" s="491"/>
      <c r="L135" s="491"/>
      <c r="M135" s="491"/>
      <c r="N135" s="491"/>
      <c r="O135" s="491"/>
      <c r="P135" s="491"/>
      <c r="Q135" s="491"/>
      <c r="R135" s="491"/>
      <c r="S135" s="491"/>
      <c r="T135" s="491"/>
      <c r="U135" s="494"/>
    </row>
    <row r="136" spans="1:21" ht="18.75" customHeight="1" x14ac:dyDescent="0.2">
      <c r="A136" s="116" t="str">
        <f>'TC 66-204 page 1'!A136</f>
        <v/>
      </c>
      <c r="B136" s="117" t="str">
        <f>'TC 66-204 page 1'!B136</f>
        <v/>
      </c>
      <c r="C136" s="111" t="str">
        <f>'TC 66-204 page 1'!C136</f>
        <v/>
      </c>
      <c r="D136" s="491"/>
      <c r="E136" s="491"/>
      <c r="F136" s="491"/>
      <c r="G136" s="491"/>
      <c r="H136" s="491"/>
      <c r="I136" s="491"/>
      <c r="J136" s="491"/>
      <c r="K136" s="491"/>
      <c r="L136" s="491"/>
      <c r="M136" s="491"/>
      <c r="N136" s="491"/>
      <c r="O136" s="491"/>
      <c r="P136" s="491"/>
      <c r="Q136" s="491"/>
      <c r="R136" s="491"/>
      <c r="S136" s="491"/>
      <c r="T136" s="491"/>
      <c r="U136" s="494"/>
    </row>
    <row r="137" spans="1:21" ht="18.75" customHeight="1" x14ac:dyDescent="0.2">
      <c r="A137" s="116" t="str">
        <f>'TC 66-204 page 1'!A137</f>
        <v/>
      </c>
      <c r="B137" s="117" t="str">
        <f>'TC 66-204 page 1'!B137</f>
        <v/>
      </c>
      <c r="C137" s="111" t="str">
        <f>'TC 66-204 page 1'!C137</f>
        <v/>
      </c>
      <c r="D137" s="491"/>
      <c r="E137" s="491"/>
      <c r="F137" s="491"/>
      <c r="G137" s="491"/>
      <c r="H137" s="491"/>
      <c r="I137" s="491"/>
      <c r="J137" s="491"/>
      <c r="K137" s="491"/>
      <c r="L137" s="491"/>
      <c r="M137" s="491"/>
      <c r="N137" s="491"/>
      <c r="O137" s="491"/>
      <c r="P137" s="491"/>
      <c r="Q137" s="491"/>
      <c r="R137" s="491"/>
      <c r="S137" s="491"/>
      <c r="T137" s="491"/>
      <c r="U137" s="494"/>
    </row>
    <row r="138" spans="1:21" ht="18.75" customHeight="1" x14ac:dyDescent="0.2">
      <c r="A138" s="116" t="str">
        <f>'TC 66-204 page 1'!A138</f>
        <v/>
      </c>
      <c r="B138" s="117" t="str">
        <f>'TC 66-204 page 1'!B138</f>
        <v/>
      </c>
      <c r="C138" s="111" t="str">
        <f>'TC 66-204 page 1'!C138</f>
        <v/>
      </c>
      <c r="D138" s="491"/>
      <c r="E138" s="491"/>
      <c r="F138" s="491"/>
      <c r="G138" s="491"/>
      <c r="H138" s="491"/>
      <c r="I138" s="491"/>
      <c r="J138" s="491"/>
      <c r="K138" s="491"/>
      <c r="L138" s="491"/>
      <c r="M138" s="491"/>
      <c r="N138" s="491"/>
      <c r="O138" s="491"/>
      <c r="P138" s="491"/>
      <c r="Q138" s="491"/>
      <c r="R138" s="491"/>
      <c r="S138" s="491"/>
      <c r="T138" s="491"/>
      <c r="U138" s="494"/>
    </row>
    <row r="139" spans="1:21" ht="18.75" customHeight="1" x14ac:dyDescent="0.2">
      <c r="A139" s="116" t="str">
        <f>'TC 66-204 page 1'!A139</f>
        <v/>
      </c>
      <c r="B139" s="117" t="str">
        <f>'TC 66-204 page 1'!B139</f>
        <v/>
      </c>
      <c r="C139" s="111" t="str">
        <f>'TC 66-204 page 1'!C139</f>
        <v/>
      </c>
      <c r="D139" s="491"/>
      <c r="E139" s="491"/>
      <c r="F139" s="491"/>
      <c r="G139" s="491"/>
      <c r="H139" s="491"/>
      <c r="I139" s="491"/>
      <c r="J139" s="491"/>
      <c r="K139" s="491"/>
      <c r="L139" s="491"/>
      <c r="M139" s="491"/>
      <c r="N139" s="491"/>
      <c r="O139" s="491"/>
      <c r="P139" s="491"/>
      <c r="Q139" s="491"/>
      <c r="R139" s="491"/>
      <c r="S139" s="491"/>
      <c r="T139" s="491"/>
      <c r="U139" s="494"/>
    </row>
    <row r="140" spans="1:21" ht="18.75" customHeight="1" x14ac:dyDescent="0.2">
      <c r="A140" s="116" t="str">
        <f>'TC 66-204 page 1'!A140</f>
        <v/>
      </c>
      <c r="B140" s="117" t="str">
        <f>'TC 66-204 page 1'!B140</f>
        <v/>
      </c>
      <c r="C140" s="111" t="str">
        <f>'TC 66-204 page 1'!C140</f>
        <v/>
      </c>
      <c r="D140" s="491"/>
      <c r="E140" s="491"/>
      <c r="F140" s="491"/>
      <c r="G140" s="491"/>
      <c r="H140" s="491"/>
      <c r="I140" s="491"/>
      <c r="J140" s="491"/>
      <c r="K140" s="491"/>
      <c r="L140" s="491"/>
      <c r="M140" s="491"/>
      <c r="N140" s="491"/>
      <c r="O140" s="491"/>
      <c r="P140" s="491"/>
      <c r="Q140" s="491"/>
      <c r="R140" s="491"/>
      <c r="S140" s="491"/>
      <c r="T140" s="491"/>
      <c r="U140" s="494"/>
    </row>
    <row r="141" spans="1:21" ht="18.75" customHeight="1" x14ac:dyDescent="0.2">
      <c r="A141" s="116" t="str">
        <f>'TC 66-204 page 1'!A141</f>
        <v/>
      </c>
      <c r="B141" s="117" t="str">
        <f>'TC 66-204 page 1'!B141</f>
        <v/>
      </c>
      <c r="C141" s="111" t="str">
        <f>'TC 66-204 page 1'!C141</f>
        <v/>
      </c>
      <c r="D141" s="491"/>
      <c r="E141" s="491"/>
      <c r="F141" s="491"/>
      <c r="G141" s="491"/>
      <c r="H141" s="491"/>
      <c r="I141" s="491"/>
      <c r="J141" s="491"/>
      <c r="K141" s="491"/>
      <c r="L141" s="491"/>
      <c r="M141" s="491"/>
      <c r="N141" s="491"/>
      <c r="O141" s="491"/>
      <c r="P141" s="491"/>
      <c r="Q141" s="491"/>
      <c r="R141" s="491"/>
      <c r="S141" s="491"/>
      <c r="T141" s="491"/>
      <c r="U141" s="494"/>
    </row>
    <row r="142" spans="1:21" ht="18.75" customHeight="1" thickBot="1" x14ac:dyDescent="0.25">
      <c r="A142" s="118" t="str">
        <f>'TC 66-204 page 1'!A142</f>
        <v/>
      </c>
      <c r="B142" s="119" t="str">
        <f>'TC 66-204 page 1'!B142</f>
        <v/>
      </c>
      <c r="C142" s="127" t="str">
        <f>'TC 66-204 page 1'!C142</f>
        <v/>
      </c>
      <c r="D142" s="501"/>
      <c r="E142" s="501"/>
      <c r="F142" s="501"/>
      <c r="G142" s="501"/>
      <c r="H142" s="501"/>
      <c r="I142" s="501"/>
      <c r="J142" s="501"/>
      <c r="K142" s="501"/>
      <c r="L142" s="501"/>
      <c r="M142" s="501"/>
      <c r="N142" s="501"/>
      <c r="O142" s="501"/>
      <c r="P142" s="501"/>
      <c r="Q142" s="501"/>
      <c r="R142" s="501"/>
      <c r="S142" s="501"/>
      <c r="T142" s="501"/>
      <c r="U142" s="502"/>
    </row>
    <row r="143" spans="1:21" ht="18.75" customHeight="1" x14ac:dyDescent="0.2">
      <c r="A143" s="750" t="s">
        <v>231</v>
      </c>
      <c r="B143" s="728"/>
      <c r="C143" s="741"/>
      <c r="D143" s="107">
        <f t="shared" ref="D143:U143" si="8">SUM(D128:D142)</f>
        <v>0</v>
      </c>
      <c r="E143" s="107">
        <f t="shared" si="8"/>
        <v>0</v>
      </c>
      <c r="F143" s="107">
        <f t="shared" si="8"/>
        <v>0</v>
      </c>
      <c r="G143" s="107">
        <f t="shared" si="8"/>
        <v>0</v>
      </c>
      <c r="H143" s="107">
        <f t="shared" si="8"/>
        <v>0</v>
      </c>
      <c r="I143" s="107">
        <f t="shared" si="8"/>
        <v>0</v>
      </c>
      <c r="J143" s="107">
        <f t="shared" si="8"/>
        <v>0</v>
      </c>
      <c r="K143" s="107">
        <f t="shared" si="8"/>
        <v>0</v>
      </c>
      <c r="L143" s="107">
        <f t="shared" si="8"/>
        <v>0</v>
      </c>
      <c r="M143" s="107">
        <f t="shared" si="8"/>
        <v>0</v>
      </c>
      <c r="N143" s="107">
        <f t="shared" si="8"/>
        <v>0</v>
      </c>
      <c r="O143" s="107">
        <f t="shared" si="8"/>
        <v>0</v>
      </c>
      <c r="P143" s="107">
        <f t="shared" si="8"/>
        <v>0</v>
      </c>
      <c r="Q143" s="107">
        <f t="shared" si="8"/>
        <v>0</v>
      </c>
      <c r="R143" s="107">
        <f t="shared" si="8"/>
        <v>0</v>
      </c>
      <c r="S143" s="108">
        <f t="shared" si="8"/>
        <v>0</v>
      </c>
      <c r="T143" s="108">
        <f t="shared" si="8"/>
        <v>0</v>
      </c>
      <c r="U143" s="410">
        <f t="shared" si="8"/>
        <v>0</v>
      </c>
    </row>
    <row r="144" spans="1:21" ht="18.75" customHeight="1" x14ac:dyDescent="0.2">
      <c r="A144" s="751" t="s">
        <v>232</v>
      </c>
      <c r="B144" s="730"/>
      <c r="C144" s="742"/>
      <c r="D144" s="344">
        <f>D27+D56+D85+D114+D143</f>
        <v>0</v>
      </c>
      <c r="E144" s="344">
        <f t="shared" ref="E144:U144" si="9">E27+E56+E85+E114+E143</f>
        <v>0</v>
      </c>
      <c r="F144" s="99">
        <f t="shared" si="9"/>
        <v>0</v>
      </c>
      <c r="G144" s="99">
        <f t="shared" si="9"/>
        <v>0</v>
      </c>
      <c r="H144" s="99">
        <f t="shared" si="9"/>
        <v>0</v>
      </c>
      <c r="I144" s="345">
        <f t="shared" si="9"/>
        <v>0</v>
      </c>
      <c r="J144" s="99">
        <f t="shared" si="9"/>
        <v>0</v>
      </c>
      <c r="K144" s="345">
        <f t="shared" si="9"/>
        <v>0</v>
      </c>
      <c r="L144" s="99">
        <f t="shared" si="9"/>
        <v>0</v>
      </c>
      <c r="M144" s="99">
        <f t="shared" si="9"/>
        <v>0</v>
      </c>
      <c r="N144" s="99">
        <f t="shared" si="9"/>
        <v>0</v>
      </c>
      <c r="O144" s="99">
        <f t="shared" si="9"/>
        <v>0</v>
      </c>
      <c r="P144" s="99">
        <f t="shared" si="9"/>
        <v>0</v>
      </c>
      <c r="Q144" s="345">
        <f t="shared" si="9"/>
        <v>0</v>
      </c>
      <c r="R144" s="99">
        <f t="shared" si="9"/>
        <v>0</v>
      </c>
      <c r="S144" s="99">
        <f t="shared" si="9"/>
        <v>0</v>
      </c>
      <c r="T144" s="93">
        <f t="shared" si="9"/>
        <v>0</v>
      </c>
      <c r="U144" s="409">
        <f t="shared" si="9"/>
        <v>0</v>
      </c>
    </row>
    <row r="145" spans="1:21" ht="18.75" customHeight="1" thickBot="1" x14ac:dyDescent="0.25">
      <c r="A145" s="752" t="s">
        <v>233</v>
      </c>
      <c r="B145" s="753"/>
      <c r="C145" s="754"/>
      <c r="D145" s="102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594"/>
    </row>
    <row r="146" spans="1:21" ht="18.75" customHeight="1" x14ac:dyDescent="0.2"/>
    <row r="147" spans="1:21" ht="18.75" customHeight="1" x14ac:dyDescent="0.2"/>
    <row r="148" spans="1:21" ht="18.75" customHeight="1" x14ac:dyDescent="0.2"/>
    <row r="149" spans="1:21" ht="18.75" customHeight="1" x14ac:dyDescent="0.2"/>
    <row r="150" spans="1:21" ht="18.75" customHeight="1" x14ac:dyDescent="0.2"/>
    <row r="151" spans="1:21" ht="18.75" customHeight="1" x14ac:dyDescent="0.2"/>
    <row r="152" spans="1:21" ht="18.75" customHeight="1" x14ac:dyDescent="0.2"/>
  </sheetData>
  <sheetProtection algorithmName="SHA-512" hashValue="MpYARmbrpLloonrzZTZ7kk9o2yDxOZKSwUYCQ/UBcTbLD+7R3Oa6I5PoVvSglB1i5s7Rc1rLP3vXhw6BcVXvuw==" saltValue="aJHPxkiSNw/apL3McwdQRg==" spinCount="100000" sheet="1" objects="1" scenarios="1" selectLockedCells="1" selectUnlockedCells="1"/>
  <mergeCells count="55">
    <mergeCell ref="A118:S118"/>
    <mergeCell ref="T118:U118"/>
    <mergeCell ref="A119:U119"/>
    <mergeCell ref="A144:C144"/>
    <mergeCell ref="A145:C145"/>
    <mergeCell ref="A122:U122"/>
    <mergeCell ref="C124:F124"/>
    <mergeCell ref="M124:O124"/>
    <mergeCell ref="A143:C143"/>
    <mergeCell ref="A58:C58"/>
    <mergeCell ref="A117:S117"/>
    <mergeCell ref="A88:S88"/>
    <mergeCell ref="A93:U93"/>
    <mergeCell ref="C95:F95"/>
    <mergeCell ref="M95:O95"/>
    <mergeCell ref="A114:C114"/>
    <mergeCell ref="A115:C115"/>
    <mergeCell ref="T117:U117"/>
    <mergeCell ref="A116:C116"/>
    <mergeCell ref="A90:U90"/>
    <mergeCell ref="A86:C86"/>
    <mergeCell ref="A87:C87"/>
    <mergeCell ref="A59:S59"/>
    <mergeCell ref="A64:U64"/>
    <mergeCell ref="C66:F66"/>
    <mergeCell ref="A27:C27"/>
    <mergeCell ref="A35:U35"/>
    <mergeCell ref="C37:F37"/>
    <mergeCell ref="M37:O37"/>
    <mergeCell ref="A56:C56"/>
    <mergeCell ref="A57:C57"/>
    <mergeCell ref="T31:U31"/>
    <mergeCell ref="A32:U32"/>
    <mergeCell ref="A1:S1"/>
    <mergeCell ref="C8:F8"/>
    <mergeCell ref="T1:U1"/>
    <mergeCell ref="T2:U2"/>
    <mergeCell ref="A6:U6"/>
    <mergeCell ref="A3:U3"/>
    <mergeCell ref="A2:S2"/>
    <mergeCell ref="M8:N8"/>
    <mergeCell ref="A28:C28"/>
    <mergeCell ref="A29:C29"/>
    <mergeCell ref="A30:S30"/>
    <mergeCell ref="T30:U30"/>
    <mergeCell ref="A31:S31"/>
    <mergeCell ref="M66:O66"/>
    <mergeCell ref="A85:C85"/>
    <mergeCell ref="T88:U88"/>
    <mergeCell ref="A89:S89"/>
    <mergeCell ref="T59:U59"/>
    <mergeCell ref="A60:S60"/>
    <mergeCell ref="T60:U60"/>
    <mergeCell ref="A61:U61"/>
    <mergeCell ref="T89:U89"/>
  </mergeCells>
  <phoneticPr fontId="2" type="noConversion"/>
  <conditionalFormatting sqref="D56:U56 D143:U144 D27:U28 D114:U114 D85:U85">
    <cfRule type="cellIs" dxfId="3" priority="1" stopIfTrue="1" operator="equal">
      <formula>0</formula>
    </cfRule>
  </conditionalFormatting>
  <pageMargins left="0.25" right="0" top="0.25" bottom="0" header="0.5" footer="0.5"/>
  <pageSetup orientation="landscape" r:id="rId1"/>
  <headerFooter alignWithMargins="0"/>
  <rowBreaks count="2" manualBreakCount="2">
    <brk id="29" max="20" man="1"/>
    <brk id="116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3"/>
  </sheetPr>
  <dimension ref="A1:AO635"/>
  <sheetViews>
    <sheetView topLeftCell="A58" zoomScale="115" zoomScaleNormal="90" zoomScaleSheetLayoutView="100" workbookViewId="0">
      <selection activeCell="A48" sqref="A48:Z48"/>
    </sheetView>
  </sheetViews>
  <sheetFormatPr defaultColWidth="9.140625" defaultRowHeight="12.75" x14ac:dyDescent="0.2"/>
  <cols>
    <col min="1" max="1" width="4.140625" style="150" customWidth="1"/>
    <col min="2" max="8" width="2.85546875" style="80" customWidth="1"/>
    <col min="9" max="9" width="2.85546875" style="81" customWidth="1"/>
    <col min="10" max="17" width="2.85546875" style="80" customWidth="1"/>
    <col min="18" max="18" width="3.42578125" style="80" customWidth="1"/>
    <col min="19" max="19" width="2.28515625" style="80" customWidth="1"/>
    <col min="20" max="20" width="4" style="80" customWidth="1"/>
    <col min="21" max="21" width="11.42578125" style="258" customWidth="1"/>
    <col min="22" max="22" width="2.85546875" style="258" customWidth="1"/>
    <col min="23" max="23" width="3.7109375" style="259" customWidth="1"/>
    <col min="24" max="24" width="5.7109375" style="259" customWidth="1"/>
    <col min="25" max="25" width="2.7109375" style="260" customWidth="1"/>
    <col min="26" max="26" width="2.85546875" style="258" customWidth="1"/>
    <col min="27" max="27" width="2.85546875" style="647" customWidth="1"/>
    <col min="28" max="28" width="12.7109375" style="258" hidden="1" customWidth="1"/>
    <col min="29" max="34" width="12.7109375" style="80" hidden="1" customWidth="1"/>
    <col min="35" max="16384" width="9.140625" style="80"/>
  </cols>
  <sheetData>
    <row r="1" spans="1:33" s="79" customFormat="1" ht="14.1" customHeight="1" x14ac:dyDescent="0.2">
      <c r="A1" s="755" t="s">
        <v>144</v>
      </c>
      <c r="B1" s="755"/>
      <c r="C1" s="755"/>
      <c r="D1" s="755"/>
      <c r="E1" s="755"/>
      <c r="F1" s="755"/>
      <c r="G1" s="755"/>
      <c r="H1" s="755"/>
      <c r="I1" s="755"/>
      <c r="J1" s="755"/>
      <c r="K1" s="755"/>
      <c r="L1" s="755"/>
      <c r="M1" s="755"/>
      <c r="N1" s="755"/>
      <c r="O1" s="755"/>
      <c r="P1" s="755"/>
      <c r="Q1" s="755"/>
      <c r="R1" s="755"/>
      <c r="S1" s="755"/>
      <c r="T1" s="755"/>
      <c r="U1" s="755"/>
      <c r="V1" s="755"/>
      <c r="W1" s="755"/>
      <c r="X1" s="755"/>
      <c r="Y1" s="755"/>
      <c r="Z1" s="755"/>
      <c r="AA1" s="654"/>
      <c r="AB1" s="253"/>
      <c r="AC1" s="253"/>
      <c r="AD1" s="253"/>
      <c r="AE1" s="253"/>
    </row>
    <row r="2" spans="1:33" s="79" customFormat="1" ht="14.1" customHeight="1" x14ac:dyDescent="0.2">
      <c r="A2" s="755" t="s">
        <v>145</v>
      </c>
      <c r="B2" s="755"/>
      <c r="C2" s="755"/>
      <c r="D2" s="755"/>
      <c r="E2" s="755"/>
      <c r="F2" s="755"/>
      <c r="G2" s="755"/>
      <c r="H2" s="755"/>
      <c r="I2" s="755"/>
      <c r="J2" s="755"/>
      <c r="K2" s="755"/>
      <c r="L2" s="755"/>
      <c r="M2" s="755"/>
      <c r="N2" s="755"/>
      <c r="O2" s="755"/>
      <c r="P2" s="755"/>
      <c r="Q2" s="755"/>
      <c r="R2" s="755"/>
      <c r="S2" s="755"/>
      <c r="T2" s="755"/>
      <c r="U2" s="755"/>
      <c r="V2" s="755"/>
      <c r="W2" s="755"/>
      <c r="X2" s="755"/>
      <c r="Y2" s="755"/>
      <c r="Z2" s="755"/>
      <c r="AA2" s="654"/>
      <c r="AB2" s="253"/>
      <c r="AC2" s="253"/>
      <c r="AD2" s="253"/>
      <c r="AE2" s="253"/>
    </row>
    <row r="3" spans="1:33" s="79" customFormat="1" ht="14.1" customHeight="1" thickBot="1" x14ac:dyDescent="0.25">
      <c r="A3" s="755" t="s">
        <v>146</v>
      </c>
      <c r="B3" s="755"/>
      <c r="C3" s="755"/>
      <c r="D3" s="755"/>
      <c r="E3" s="755"/>
      <c r="F3" s="755"/>
      <c r="G3" s="755"/>
      <c r="H3" s="755"/>
      <c r="I3" s="755"/>
      <c r="J3" s="755"/>
      <c r="K3" s="755"/>
      <c r="L3" s="755"/>
      <c r="M3" s="755"/>
      <c r="N3" s="755"/>
      <c r="O3" s="755"/>
      <c r="P3" s="755"/>
      <c r="Q3" s="755"/>
      <c r="R3" s="755"/>
      <c r="S3" s="755"/>
      <c r="T3" s="755"/>
      <c r="U3" s="755"/>
      <c r="V3" s="755"/>
      <c r="W3" s="755"/>
      <c r="X3" s="755"/>
      <c r="Y3" s="755"/>
      <c r="Z3" s="755"/>
      <c r="AA3" s="654"/>
      <c r="AB3" s="253"/>
      <c r="AC3" s="437" t="s">
        <v>660</v>
      </c>
      <c r="AD3" s="437"/>
      <c r="AE3" s="437"/>
      <c r="AF3" s="67"/>
      <c r="AG3" s="505">
        <v>1</v>
      </c>
    </row>
    <row r="4" spans="1:33" ht="25.5" customHeight="1" thickTop="1" x14ac:dyDescent="0.25">
      <c r="A4" s="762" t="s">
        <v>234</v>
      </c>
      <c r="B4" s="762"/>
      <c r="C4" s="762"/>
      <c r="D4" s="762"/>
      <c r="E4" s="762"/>
      <c r="F4" s="762"/>
      <c r="G4" s="762"/>
      <c r="H4" s="762"/>
      <c r="I4" s="762"/>
      <c r="J4" s="762"/>
      <c r="K4" s="762"/>
      <c r="L4" s="762"/>
      <c r="M4" s="762"/>
      <c r="N4" s="762"/>
      <c r="O4" s="762"/>
      <c r="P4" s="762"/>
      <c r="Q4" s="762"/>
      <c r="R4" s="762"/>
      <c r="S4" s="762"/>
      <c r="T4" s="762"/>
      <c r="U4" s="762"/>
      <c r="V4" s="762"/>
      <c r="W4" s="762"/>
      <c r="X4" s="762"/>
      <c r="Y4" s="762"/>
      <c r="Z4" s="762"/>
      <c r="AA4" s="653"/>
      <c r="AB4" s="254"/>
      <c r="AC4" s="254"/>
      <c r="AD4" s="254"/>
      <c r="AE4" s="254"/>
    </row>
    <row r="5" spans="1:33" ht="18" customHeight="1" x14ac:dyDescent="0.2">
      <c r="A5" s="148"/>
      <c r="B5" s="69"/>
      <c r="C5" s="70"/>
      <c r="D5" s="70"/>
      <c r="E5" s="70"/>
      <c r="F5" s="70"/>
      <c r="G5" s="70"/>
      <c r="H5" s="70"/>
      <c r="I5" s="72"/>
      <c r="J5" s="70"/>
      <c r="K5" s="244"/>
      <c r="L5" s="244"/>
      <c r="M5" s="74"/>
      <c r="N5" s="74"/>
      <c r="O5" s="74"/>
      <c r="P5" s="74"/>
      <c r="Q5" s="74"/>
      <c r="R5" s="74"/>
      <c r="S5" s="74"/>
      <c r="T5" s="74"/>
      <c r="U5" s="8"/>
      <c r="V5" s="8"/>
      <c r="W5" s="11"/>
      <c r="X5" s="11"/>
      <c r="Y5" s="22"/>
      <c r="Z5" s="8"/>
      <c r="AE5" s="70" t="s">
        <v>658</v>
      </c>
      <c r="AF5" s="521" t="s">
        <v>659</v>
      </c>
    </row>
    <row r="6" spans="1:33" ht="22.5" customHeight="1" x14ac:dyDescent="0.25">
      <c r="A6" s="748" t="s">
        <v>123</v>
      </c>
      <c r="B6" s="748"/>
      <c r="C6" s="748"/>
      <c r="D6" s="748"/>
      <c r="E6" s="725">
        <f>'Rate Classifications'!C2</f>
        <v>0</v>
      </c>
      <c r="F6" s="725"/>
      <c r="G6" s="725"/>
      <c r="H6" s="725"/>
      <c r="I6" s="725"/>
      <c r="J6" s="725"/>
      <c r="K6" s="725"/>
      <c r="L6" s="725"/>
      <c r="M6" s="16"/>
      <c r="N6" s="722" t="s">
        <v>126</v>
      </c>
      <c r="O6" s="722"/>
      <c r="P6" s="722"/>
      <c r="Q6" s="722"/>
      <c r="R6" s="433">
        <f>'Rate Classifications'!J4</f>
        <v>0</v>
      </c>
      <c r="S6" s="17"/>
      <c r="T6" s="17"/>
      <c r="U6" s="9"/>
      <c r="V6" s="34"/>
      <c r="W6" s="34"/>
      <c r="X6" s="2" t="s">
        <v>333</v>
      </c>
      <c r="Y6" s="369"/>
      <c r="Z6" s="368"/>
      <c r="AA6" s="648"/>
      <c r="AB6" s="149"/>
      <c r="AE6" s="435"/>
      <c r="AF6" s="435"/>
    </row>
    <row r="7" spans="1:33" ht="14.25" customHeight="1" x14ac:dyDescent="0.2">
      <c r="A7" s="148"/>
      <c r="B7" s="73"/>
      <c r="C7" s="141"/>
      <c r="D7" s="141"/>
      <c r="E7" s="141"/>
      <c r="F7" s="69"/>
      <c r="G7" s="69"/>
      <c r="H7" s="75"/>
      <c r="I7" s="75"/>
      <c r="J7" s="69"/>
      <c r="K7" s="62"/>
      <c r="L7" s="62"/>
      <c r="M7" s="74"/>
      <c r="N7" s="74"/>
      <c r="O7" s="74"/>
      <c r="P7" s="74"/>
      <c r="Q7" s="74"/>
      <c r="R7" s="74"/>
      <c r="S7" s="74"/>
      <c r="T7" s="74"/>
      <c r="U7" s="8"/>
      <c r="V7" s="8"/>
      <c r="W7" s="11"/>
      <c r="X7" s="11"/>
      <c r="Y7" s="22"/>
      <c r="Z7" s="8"/>
      <c r="AE7" s="435"/>
      <c r="AF7" s="435"/>
      <c r="AG7" s="86"/>
    </row>
    <row r="8" spans="1:33" s="86" customFormat="1" ht="14.25" customHeight="1" x14ac:dyDescent="0.2">
      <c r="A8" s="146"/>
      <c r="B8" s="84"/>
      <c r="C8" s="83"/>
      <c r="D8" s="88"/>
      <c r="E8" s="83"/>
      <c r="F8" s="84"/>
      <c r="G8" s="84"/>
      <c r="H8" s="85"/>
      <c r="I8" s="85"/>
      <c r="J8" s="84"/>
      <c r="K8" s="83"/>
      <c r="L8" s="83"/>
      <c r="M8" s="82"/>
      <c r="N8" s="82"/>
      <c r="O8" s="82"/>
      <c r="P8" s="82"/>
      <c r="Q8" s="82"/>
      <c r="R8" s="82"/>
      <c r="S8" s="82"/>
      <c r="T8" s="82"/>
      <c r="U8" s="142"/>
      <c r="V8" s="42"/>
      <c r="W8" s="41"/>
      <c r="X8" s="41"/>
      <c r="Y8" s="249"/>
      <c r="Z8" s="42"/>
      <c r="AA8" s="649"/>
      <c r="AB8" s="143"/>
      <c r="AE8" s="436"/>
      <c r="AF8" s="436"/>
    </row>
    <row r="9" spans="1:33" s="448" customFormat="1" ht="14.25" customHeight="1" thickBot="1" x14ac:dyDescent="0.3">
      <c r="A9" s="681">
        <v>52</v>
      </c>
      <c r="B9" s="759" t="s">
        <v>729</v>
      </c>
      <c r="C9" s="759"/>
      <c r="D9" s="759"/>
      <c r="E9" s="759"/>
      <c r="F9" s="759"/>
      <c r="G9" s="759"/>
      <c r="H9" s="759"/>
      <c r="I9" s="759"/>
      <c r="J9" s="759"/>
      <c r="K9" s="759"/>
      <c r="L9" s="759"/>
      <c r="M9" s="759"/>
      <c r="N9" s="759"/>
      <c r="O9" s="759"/>
      <c r="P9" s="759"/>
      <c r="Q9" s="759"/>
      <c r="R9" s="759"/>
      <c r="S9" s="759"/>
      <c r="T9" s="759"/>
      <c r="U9" s="683">
        <v>0</v>
      </c>
      <c r="V9" s="13" t="s">
        <v>106</v>
      </c>
      <c r="W9" s="656"/>
      <c r="X9" s="369"/>
      <c r="Y9" s="655"/>
      <c r="Z9" s="181"/>
      <c r="AA9" s="657"/>
      <c r="AB9" s="530"/>
      <c r="AC9" s="551"/>
      <c r="AD9" s="543"/>
      <c r="AE9" s="658">
        <v>0</v>
      </c>
      <c r="AF9" s="659">
        <f>U9</f>
        <v>0</v>
      </c>
      <c r="AG9" s="448" t="s">
        <v>106</v>
      </c>
    </row>
    <row r="10" spans="1:33" s="86" customFormat="1" ht="14.25" customHeight="1" x14ac:dyDescent="0.2">
      <c r="A10" s="681"/>
      <c r="B10" s="8"/>
      <c r="C10" s="8"/>
      <c r="D10" s="8"/>
      <c r="E10" s="8"/>
      <c r="F10" s="8"/>
      <c r="G10" s="8"/>
      <c r="H10" s="8"/>
      <c r="I10" s="8"/>
      <c r="J10" s="8"/>
      <c r="K10" s="50"/>
      <c r="L10" s="50"/>
      <c r="M10" s="39"/>
      <c r="N10" s="39"/>
      <c r="O10" s="39"/>
      <c r="P10" s="39"/>
      <c r="Q10" s="39"/>
      <c r="R10" s="39"/>
      <c r="S10" s="39"/>
      <c r="T10" s="39"/>
      <c r="U10" s="684">
        <v>0</v>
      </c>
      <c r="V10" s="8" t="s">
        <v>714</v>
      </c>
      <c r="W10" s="11"/>
      <c r="X10" s="11"/>
      <c r="Y10" s="22"/>
      <c r="Z10" s="8"/>
      <c r="AA10" s="647"/>
      <c r="AB10" s="143"/>
      <c r="AC10" s="145"/>
      <c r="AE10" s="436"/>
      <c r="AF10" s="436"/>
    </row>
    <row r="11" spans="1:33" s="86" customFormat="1" ht="14.25" customHeight="1" x14ac:dyDescent="0.2">
      <c r="A11" s="681"/>
      <c r="B11" s="8"/>
      <c r="C11" s="8"/>
      <c r="D11" s="8"/>
      <c r="E11" s="8"/>
      <c r="F11" s="8"/>
      <c r="G11" s="8"/>
      <c r="H11" s="8"/>
      <c r="I11" s="8"/>
      <c r="J11" s="8"/>
      <c r="K11" s="50"/>
      <c r="L11" s="50"/>
      <c r="M11" s="39"/>
      <c r="N11" s="39"/>
      <c r="O11" s="39"/>
      <c r="P11" s="39"/>
      <c r="Q11" s="39"/>
      <c r="R11" s="39"/>
      <c r="S11" s="39"/>
      <c r="T11" s="39"/>
      <c r="U11" s="641"/>
      <c r="V11" s="8"/>
      <c r="W11" s="11"/>
      <c r="X11" s="11"/>
      <c r="Y11" s="22"/>
      <c r="Z11" s="8"/>
      <c r="AA11" s="647"/>
      <c r="AB11" s="143"/>
      <c r="AC11" s="145"/>
      <c r="AE11" s="436"/>
      <c r="AF11" s="436"/>
    </row>
    <row r="12" spans="1:33" s="87" customFormat="1" ht="14.25" customHeight="1" thickBot="1" x14ac:dyDescent="0.25">
      <c r="A12" s="681">
        <v>53</v>
      </c>
      <c r="B12" s="761" t="s">
        <v>730</v>
      </c>
      <c r="C12" s="761"/>
      <c r="D12" s="761"/>
      <c r="E12" s="761"/>
      <c r="F12" s="761"/>
      <c r="G12" s="761"/>
      <c r="H12" s="761"/>
      <c r="I12" s="761"/>
      <c r="J12" s="761"/>
      <c r="K12" s="761"/>
      <c r="L12" s="761"/>
      <c r="M12" s="761"/>
      <c r="N12" s="761"/>
      <c r="O12" s="761"/>
      <c r="P12" s="761"/>
      <c r="Q12" s="761"/>
      <c r="R12" s="761"/>
      <c r="S12" s="761"/>
      <c r="T12" s="366"/>
      <c r="U12" s="683">
        <v>0</v>
      </c>
      <c r="V12" s="13" t="s">
        <v>106</v>
      </c>
      <c r="W12" s="13"/>
      <c r="X12" s="8"/>
      <c r="Y12" s="8"/>
      <c r="Z12" s="8"/>
      <c r="AA12" s="647"/>
      <c r="AB12" s="143"/>
      <c r="AC12" s="145"/>
      <c r="AE12" s="506">
        <v>0</v>
      </c>
      <c r="AF12" s="520">
        <f>U12</f>
        <v>0</v>
      </c>
      <c r="AG12" s="513" t="s">
        <v>106</v>
      </c>
    </row>
    <row r="13" spans="1:33" s="86" customFormat="1" ht="14.25" customHeight="1" x14ac:dyDescent="0.2">
      <c r="A13" s="681"/>
      <c r="B13" s="8"/>
      <c r="C13" s="8"/>
      <c r="D13" s="8"/>
      <c r="E13" s="8"/>
      <c r="F13" s="8"/>
      <c r="G13" s="8"/>
      <c r="H13" s="8"/>
      <c r="I13" s="8"/>
      <c r="J13" s="8"/>
      <c r="K13" s="50"/>
      <c r="L13" s="50"/>
      <c r="M13" s="39"/>
      <c r="N13" s="39"/>
      <c r="O13" s="39"/>
      <c r="P13" s="39"/>
      <c r="Q13" s="39"/>
      <c r="R13" s="39"/>
      <c r="S13" s="39"/>
      <c r="T13" s="39"/>
      <c r="U13" s="639"/>
      <c r="V13" s="11"/>
      <c r="W13" s="11"/>
      <c r="X13" s="11"/>
      <c r="Y13" s="22"/>
      <c r="Z13" s="8"/>
      <c r="AA13" s="647"/>
      <c r="AB13" s="143"/>
      <c r="AC13" s="87"/>
      <c r="AD13" s="87"/>
      <c r="AE13" s="436"/>
      <c r="AF13" s="436"/>
    </row>
    <row r="14" spans="1:33" s="86" customFormat="1" ht="14.25" customHeight="1" x14ac:dyDescent="0.2">
      <c r="A14" s="681">
        <v>54</v>
      </c>
      <c r="B14" s="759" t="s">
        <v>731</v>
      </c>
      <c r="C14" s="759"/>
      <c r="D14" s="759"/>
      <c r="E14" s="759"/>
      <c r="F14" s="759"/>
      <c r="G14" s="759"/>
      <c r="H14" s="759"/>
      <c r="I14" s="759"/>
      <c r="J14" s="759"/>
      <c r="K14" s="759"/>
      <c r="L14" s="759"/>
      <c r="M14" s="759"/>
      <c r="N14" s="759"/>
      <c r="O14" s="759"/>
      <c r="P14" s="759"/>
      <c r="Q14" s="759"/>
      <c r="R14" s="759"/>
      <c r="S14" s="759"/>
      <c r="T14" s="759"/>
      <c r="U14" s="685">
        <v>0</v>
      </c>
      <c r="V14" s="13" t="s">
        <v>715</v>
      </c>
      <c r="W14" s="8"/>
      <c r="X14" s="34"/>
      <c r="Y14" s="355"/>
      <c r="Z14" s="8"/>
      <c r="AA14" s="650"/>
      <c r="AB14" s="264"/>
      <c r="AC14" s="252"/>
      <c r="AD14" s="252"/>
      <c r="AE14" s="436"/>
      <c r="AF14" s="436"/>
    </row>
    <row r="15" spans="1:33" s="86" customFormat="1" ht="14.25" customHeight="1" x14ac:dyDescent="0.2">
      <c r="A15" s="681"/>
      <c r="B15" s="8" t="s">
        <v>733</v>
      </c>
      <c r="C15" s="8"/>
      <c r="D15" s="8"/>
      <c r="E15" s="8"/>
      <c r="F15" s="8"/>
      <c r="G15" s="8"/>
      <c r="H15" s="8"/>
      <c r="I15" s="8"/>
      <c r="J15" s="8"/>
      <c r="K15" s="50"/>
      <c r="L15" s="50"/>
      <c r="M15" s="39"/>
      <c r="N15" s="39"/>
      <c r="O15" s="39"/>
      <c r="P15" s="39"/>
      <c r="Q15" s="39"/>
      <c r="R15" s="39"/>
      <c r="S15" s="39"/>
      <c r="T15" s="39"/>
      <c r="U15" s="20"/>
      <c r="V15" s="11"/>
      <c r="W15" s="11"/>
      <c r="X15" s="11"/>
      <c r="Y15" s="22"/>
      <c r="Z15" s="8"/>
      <c r="AA15" s="647"/>
      <c r="AB15" s="143"/>
    </row>
    <row r="16" spans="1:33" s="86" customFormat="1" ht="14.25" customHeight="1" x14ac:dyDescent="0.2">
      <c r="A16" s="681"/>
      <c r="B16" s="8"/>
      <c r="C16" s="8"/>
      <c r="D16" s="8"/>
      <c r="E16" s="8"/>
      <c r="F16" s="8"/>
      <c r="G16" s="8"/>
      <c r="H16" s="8"/>
      <c r="I16" s="8"/>
      <c r="J16" s="8"/>
      <c r="K16" s="50"/>
      <c r="L16" s="50"/>
      <c r="M16" s="39"/>
      <c r="N16" s="39"/>
      <c r="O16" s="39"/>
      <c r="P16" s="39"/>
      <c r="Q16" s="39"/>
      <c r="R16" s="39"/>
      <c r="S16" s="39"/>
      <c r="T16" s="39"/>
      <c r="U16" s="20"/>
      <c r="V16" s="11"/>
      <c r="W16" s="11"/>
      <c r="X16" s="11"/>
      <c r="Y16" s="22"/>
      <c r="Z16" s="8"/>
      <c r="AA16" s="647"/>
      <c r="AB16" s="143"/>
    </row>
    <row r="17" spans="1:41" s="86" customFormat="1" ht="14.25" customHeight="1" thickBot="1" x14ac:dyDescent="0.25">
      <c r="A17" s="681">
        <v>55</v>
      </c>
      <c r="B17" s="761" t="s">
        <v>731</v>
      </c>
      <c r="C17" s="761"/>
      <c r="D17" s="761"/>
      <c r="E17" s="761"/>
      <c r="F17" s="761"/>
      <c r="G17" s="761"/>
      <c r="H17" s="761"/>
      <c r="I17" s="761"/>
      <c r="J17" s="761"/>
      <c r="K17" s="761"/>
      <c r="L17" s="761"/>
      <c r="M17" s="761"/>
      <c r="N17" s="761"/>
      <c r="O17" s="761"/>
      <c r="P17" s="761"/>
      <c r="Q17" s="761"/>
      <c r="R17" s="761"/>
      <c r="S17" s="761"/>
      <c r="T17" s="761"/>
      <c r="U17" s="688">
        <v>0</v>
      </c>
      <c r="V17" s="13" t="s">
        <v>106</v>
      </c>
      <c r="W17" s="8"/>
      <c r="X17" s="357"/>
      <c r="Y17" s="22"/>
      <c r="Z17" s="8"/>
      <c r="AA17" s="650"/>
      <c r="AB17" s="143"/>
      <c r="AE17" s="506">
        <v>0</v>
      </c>
      <c r="AF17" s="520">
        <v>0</v>
      </c>
      <c r="AG17" s="86" t="s">
        <v>106</v>
      </c>
    </row>
    <row r="18" spans="1:41" s="86" customFormat="1" ht="14.25" customHeight="1" x14ac:dyDescent="0.2">
      <c r="A18" s="681"/>
      <c r="B18" s="7" t="s">
        <v>734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355"/>
      <c r="V18" s="13"/>
      <c r="W18" s="8"/>
      <c r="X18" s="357"/>
      <c r="Y18" s="22"/>
      <c r="Z18" s="8"/>
      <c r="AA18" s="650"/>
      <c r="AB18" s="143"/>
    </row>
    <row r="19" spans="1:41" s="86" customFormat="1" ht="14.25" customHeight="1" x14ac:dyDescent="0.2">
      <c r="A19" s="681"/>
      <c r="B19" s="8"/>
      <c r="C19" s="8"/>
      <c r="D19" s="8"/>
      <c r="E19" s="8"/>
      <c r="F19" s="8"/>
      <c r="G19" s="8"/>
      <c r="H19" s="8"/>
      <c r="I19" s="8"/>
      <c r="J19" s="8"/>
      <c r="K19" s="50"/>
      <c r="L19" s="50"/>
      <c r="M19" s="39"/>
      <c r="N19" s="39"/>
      <c r="O19" s="39"/>
      <c r="P19" s="39"/>
      <c r="Q19" s="39"/>
      <c r="R19" s="39"/>
      <c r="S19" s="39"/>
      <c r="T19" s="39"/>
      <c r="U19" s="20"/>
      <c r="V19" s="11"/>
      <c r="W19" s="11"/>
      <c r="X19" s="11"/>
      <c r="Y19" s="22"/>
      <c r="Z19" s="8"/>
      <c r="AA19" s="647"/>
      <c r="AB19" s="143"/>
    </row>
    <row r="20" spans="1:41" s="86" customFormat="1" ht="14.25" customHeight="1" x14ac:dyDescent="0.2">
      <c r="A20" s="681">
        <v>56</v>
      </c>
      <c r="B20" s="759" t="s">
        <v>732</v>
      </c>
      <c r="C20" s="759"/>
      <c r="D20" s="759"/>
      <c r="E20" s="759"/>
      <c r="F20" s="759"/>
      <c r="G20" s="759"/>
      <c r="H20" s="759"/>
      <c r="I20" s="759"/>
      <c r="J20" s="759"/>
      <c r="K20" s="759"/>
      <c r="L20" s="759"/>
      <c r="M20" s="759"/>
      <c r="N20" s="759"/>
      <c r="O20" s="759"/>
      <c r="P20" s="759"/>
      <c r="Q20" s="759"/>
      <c r="R20" s="759"/>
      <c r="S20" s="759"/>
      <c r="T20" s="759"/>
      <c r="U20" s="638">
        <f>AI20+AI21</f>
        <v>0</v>
      </c>
      <c r="V20" s="13" t="s">
        <v>716</v>
      </c>
      <c r="W20" s="8"/>
      <c r="X20" s="356"/>
      <c r="Y20" s="356"/>
      <c r="Z20" s="356"/>
      <c r="AA20" s="647"/>
      <c r="AI20" s="642">
        <v>0</v>
      </c>
      <c r="AJ20" s="86" t="s">
        <v>648</v>
      </c>
    </row>
    <row r="21" spans="1:41" s="86" customFormat="1" ht="14.25" customHeight="1" x14ac:dyDescent="0.2">
      <c r="A21" s="681"/>
      <c r="B21" s="351" t="s">
        <v>735</v>
      </c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351"/>
      <c r="T21" s="351"/>
      <c r="U21" s="22"/>
      <c r="V21" s="356"/>
      <c r="W21" s="8"/>
      <c r="X21" s="356"/>
      <c r="Y21" s="356"/>
      <c r="Z21" s="356"/>
      <c r="AA21" s="647"/>
      <c r="AI21" s="643">
        <v>0</v>
      </c>
      <c r="AJ21" s="86" t="s">
        <v>649</v>
      </c>
    </row>
    <row r="22" spans="1:41" s="86" customFormat="1" ht="14.25" customHeight="1" x14ac:dyDescent="0.2">
      <c r="A22" s="681"/>
      <c r="B22" s="8"/>
      <c r="C22" s="8"/>
      <c r="D22" s="8"/>
      <c r="E22" s="8"/>
      <c r="F22" s="8"/>
      <c r="G22" s="8"/>
      <c r="H22" s="8"/>
      <c r="I22" s="8"/>
      <c r="J22" s="8"/>
      <c r="K22" s="50"/>
      <c r="L22" s="50"/>
      <c r="M22" s="39"/>
      <c r="N22" s="39"/>
      <c r="O22" s="39"/>
      <c r="P22" s="39"/>
      <c r="Q22" s="39"/>
      <c r="R22" s="39"/>
      <c r="S22" s="39"/>
      <c r="T22" s="39"/>
      <c r="U22" s="504"/>
      <c r="V22" s="11"/>
      <c r="W22" s="11"/>
      <c r="X22" s="11"/>
      <c r="Y22" s="22"/>
      <c r="Z22" s="8"/>
      <c r="AA22" s="647"/>
      <c r="AB22" s="143"/>
    </row>
    <row r="23" spans="1:41" s="87" customFormat="1" ht="14.25" customHeight="1" thickBot="1" x14ac:dyDescent="0.25">
      <c r="A23" s="681">
        <v>57</v>
      </c>
      <c r="B23" s="761" t="s">
        <v>736</v>
      </c>
      <c r="C23" s="761"/>
      <c r="D23" s="761"/>
      <c r="E23" s="761"/>
      <c r="F23" s="761"/>
      <c r="G23" s="761"/>
      <c r="H23" s="761"/>
      <c r="I23" s="761"/>
      <c r="J23" s="761"/>
      <c r="K23" s="50"/>
      <c r="L23" s="50"/>
      <c r="M23" s="679"/>
      <c r="N23" s="679"/>
      <c r="O23" s="39"/>
      <c r="P23" s="679"/>
      <c r="Q23" s="679"/>
      <c r="R23" s="679"/>
      <c r="S23" s="679"/>
      <c r="T23" s="679"/>
      <c r="U23" s="683">
        <v>1</v>
      </c>
      <c r="V23" s="8" t="s">
        <v>699</v>
      </c>
      <c r="W23" s="8"/>
      <c r="X23" s="359"/>
      <c r="Y23" s="355"/>
      <c r="Z23" s="360"/>
      <c r="AA23" s="651"/>
      <c r="AB23" s="147"/>
      <c r="AE23" s="506">
        <f>Drilling!S101</f>
        <v>1</v>
      </c>
      <c r="AF23" s="520">
        <f>U23</f>
        <v>1</v>
      </c>
      <c r="AG23" s="513" t="s">
        <v>699</v>
      </c>
    </row>
    <row r="24" spans="1:41" s="86" customFormat="1" ht="14.25" customHeight="1" x14ac:dyDescent="0.2">
      <c r="A24" s="681"/>
      <c r="B24" s="8"/>
      <c r="C24" s="8"/>
      <c r="D24" s="8"/>
      <c r="E24" s="8"/>
      <c r="F24" s="8"/>
      <c r="G24" s="8"/>
      <c r="H24" s="8"/>
      <c r="I24" s="8"/>
      <c r="J24" s="8"/>
      <c r="K24" s="50"/>
      <c r="L24" s="50"/>
      <c r="M24" s="39"/>
      <c r="N24" s="39"/>
      <c r="O24" s="39"/>
      <c r="P24" s="39"/>
      <c r="Q24" s="39"/>
      <c r="R24" s="39"/>
      <c r="S24" s="39"/>
      <c r="T24" s="39"/>
      <c r="U24" s="639"/>
      <c r="V24" s="11"/>
      <c r="W24" s="11"/>
      <c r="X24" s="11"/>
      <c r="Y24" s="22"/>
      <c r="Z24" s="8"/>
      <c r="AA24" s="647"/>
      <c r="AB24" s="143"/>
    </row>
    <row r="25" spans="1:41" s="86" customFormat="1" ht="14.25" customHeight="1" x14ac:dyDescent="0.2">
      <c r="A25" s="681">
        <v>58</v>
      </c>
      <c r="B25" s="351" t="s">
        <v>739</v>
      </c>
      <c r="C25" s="351"/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148"/>
      <c r="P25" s="148"/>
      <c r="Q25" s="148"/>
      <c r="R25" s="148"/>
      <c r="S25" s="39"/>
      <c r="T25" s="39"/>
      <c r="U25" s="687"/>
      <c r="V25" s="11" t="s">
        <v>717</v>
      </c>
      <c r="W25" s="11"/>
      <c r="X25" s="11"/>
      <c r="Y25" s="22"/>
      <c r="Z25" s="8"/>
      <c r="AA25" s="647"/>
      <c r="AB25" s="143"/>
    </row>
    <row r="26" spans="1:41" s="86" customFormat="1" ht="14.25" customHeight="1" x14ac:dyDescent="0.2">
      <c r="A26" s="681"/>
      <c r="B26" s="8"/>
      <c r="C26" s="8"/>
      <c r="D26" s="8"/>
      <c r="E26" s="8"/>
      <c r="F26" s="8"/>
      <c r="G26" s="8"/>
      <c r="H26" s="8"/>
      <c r="I26" s="8"/>
      <c r="J26" s="8"/>
      <c r="K26" s="50"/>
      <c r="L26" s="50"/>
      <c r="M26" s="39"/>
      <c r="N26" s="39"/>
      <c r="O26" s="39"/>
      <c r="P26" s="39"/>
      <c r="Q26" s="39"/>
      <c r="R26" s="39"/>
      <c r="S26" s="39"/>
      <c r="T26" s="39"/>
      <c r="U26" s="639"/>
      <c r="V26" s="11"/>
      <c r="W26" s="11"/>
      <c r="X26" s="11"/>
      <c r="Y26" s="22"/>
      <c r="Z26" s="8"/>
      <c r="AA26" s="647"/>
      <c r="AI26" s="143" t="s">
        <v>664</v>
      </c>
      <c r="AO26" s="436" t="s">
        <v>650</v>
      </c>
    </row>
    <row r="27" spans="1:41" s="86" customFormat="1" ht="14.25" customHeight="1" x14ac:dyDescent="0.2">
      <c r="A27" s="681">
        <v>59</v>
      </c>
      <c r="B27" s="761" t="s">
        <v>740</v>
      </c>
      <c r="C27" s="761"/>
      <c r="D27" s="761"/>
      <c r="E27" s="761"/>
      <c r="F27" s="761"/>
      <c r="G27" s="761"/>
      <c r="H27" s="761"/>
      <c r="I27" s="761"/>
      <c r="J27" s="761"/>
      <c r="K27" s="761"/>
      <c r="L27" s="761"/>
      <c r="M27" s="761"/>
      <c r="N27" s="761"/>
      <c r="O27" s="761"/>
      <c r="P27" s="761"/>
      <c r="Q27" s="761"/>
      <c r="R27" s="761"/>
      <c r="S27" s="39"/>
      <c r="T27" s="39"/>
      <c r="U27" s="640">
        <f>AJ27+AL27+AN27</f>
        <v>0</v>
      </c>
      <c r="V27" s="11" t="s">
        <v>716</v>
      </c>
      <c r="W27" s="11"/>
      <c r="X27" s="11"/>
      <c r="Y27" s="22"/>
      <c r="Z27" s="8"/>
      <c r="AA27" s="647"/>
      <c r="AI27" s="645" t="s">
        <v>661</v>
      </c>
      <c r="AJ27" s="644">
        <v>0</v>
      </c>
      <c r="AK27" s="646" t="s">
        <v>662</v>
      </c>
      <c r="AL27" s="644">
        <v>0</v>
      </c>
      <c r="AM27" s="646" t="s">
        <v>663</v>
      </c>
      <c r="AN27" s="644">
        <v>0</v>
      </c>
      <c r="AO27" s="436">
        <f>ROUNDUP(Drilling!V80+Drilling!V82+Drilling!V84+Drilling!V86,0)+2</f>
        <v>2</v>
      </c>
    </row>
    <row r="28" spans="1:41" s="86" customFormat="1" ht="14.25" customHeight="1" x14ac:dyDescent="0.2">
      <c r="A28" s="681"/>
      <c r="B28" s="8"/>
      <c r="C28" s="8"/>
      <c r="D28" s="8"/>
      <c r="E28" s="8"/>
      <c r="F28" s="8"/>
      <c r="G28" s="8"/>
      <c r="H28" s="8"/>
      <c r="I28" s="8"/>
      <c r="J28" s="8"/>
      <c r="K28" s="50"/>
      <c r="L28" s="50"/>
      <c r="M28" s="39"/>
      <c r="N28" s="39"/>
      <c r="O28" s="39"/>
      <c r="P28" s="39"/>
      <c r="Q28" s="39"/>
      <c r="R28" s="39"/>
      <c r="S28" s="39"/>
      <c r="T28" s="39"/>
      <c r="U28" s="639"/>
      <c r="V28" s="8" t="s">
        <v>718</v>
      </c>
      <c r="W28" s="11"/>
      <c r="X28" s="11"/>
      <c r="Y28" s="22"/>
      <c r="Z28" s="8"/>
      <c r="AA28" s="647"/>
      <c r="AB28" s="143"/>
    </row>
    <row r="29" spans="1:41" s="86" customFormat="1" ht="14.25" customHeight="1" thickBot="1" x14ac:dyDescent="0.25">
      <c r="A29" s="681">
        <v>60</v>
      </c>
      <c r="B29" s="759" t="s">
        <v>741</v>
      </c>
      <c r="C29" s="759"/>
      <c r="D29" s="759"/>
      <c r="E29" s="759"/>
      <c r="F29" s="759"/>
      <c r="G29" s="759"/>
      <c r="H29" s="759"/>
      <c r="I29" s="759"/>
      <c r="J29" s="759"/>
      <c r="K29" s="759"/>
      <c r="L29" s="759"/>
      <c r="M29" s="759"/>
      <c r="N29" s="759"/>
      <c r="O29" s="759"/>
      <c r="P29" s="759"/>
      <c r="Q29" s="759"/>
      <c r="R29" s="759"/>
      <c r="S29" s="759"/>
      <c r="T29" s="759"/>
      <c r="U29" s="683">
        <v>0</v>
      </c>
      <c r="V29" s="8" t="s">
        <v>83</v>
      </c>
      <c r="W29" s="11"/>
      <c r="X29" s="11"/>
      <c r="Y29" s="22"/>
      <c r="Z29" s="8"/>
      <c r="AA29" s="647"/>
      <c r="AB29" s="143"/>
      <c r="AE29" s="623">
        <f>Reclamation!S66</f>
        <v>0</v>
      </c>
      <c r="AF29" s="624">
        <f>U29</f>
        <v>0</v>
      </c>
      <c r="AG29" s="86" t="s">
        <v>83</v>
      </c>
    </row>
    <row r="30" spans="1:41" s="86" customFormat="1" ht="14.25" customHeight="1" x14ac:dyDescent="0.2">
      <c r="A30" s="681"/>
      <c r="B30" s="8"/>
      <c r="C30" s="8"/>
      <c r="D30" s="8"/>
      <c r="E30" s="8"/>
      <c r="F30" s="8"/>
      <c r="G30" s="8"/>
      <c r="H30" s="8"/>
      <c r="I30" s="8"/>
      <c r="J30" s="8"/>
      <c r="K30" s="50"/>
      <c r="L30" s="50"/>
      <c r="M30" s="39"/>
      <c r="N30" s="39"/>
      <c r="O30" s="39"/>
      <c r="P30" s="39"/>
      <c r="Q30" s="39"/>
      <c r="R30" s="39"/>
      <c r="S30" s="39"/>
      <c r="T30" s="39"/>
      <c r="U30" s="639"/>
      <c r="V30" s="8"/>
      <c r="W30" s="11"/>
      <c r="X30" s="11"/>
      <c r="Y30" s="22"/>
      <c r="Z30" s="8"/>
      <c r="AA30" s="647"/>
      <c r="AB30" s="143"/>
    </row>
    <row r="31" spans="1:41" s="86" customFormat="1" ht="14.25" customHeight="1" x14ac:dyDescent="0.2">
      <c r="A31" s="681">
        <v>61</v>
      </c>
      <c r="B31" s="351" t="s">
        <v>742</v>
      </c>
      <c r="C31" s="351"/>
      <c r="D31" s="351"/>
      <c r="E31" s="351"/>
      <c r="F31" s="351"/>
      <c r="G31" s="351"/>
      <c r="H31" s="351"/>
      <c r="I31" s="351"/>
      <c r="J31" s="351"/>
      <c r="K31" s="680"/>
      <c r="L31" s="680"/>
      <c r="M31" s="148"/>
      <c r="N31" s="148"/>
      <c r="O31" s="148"/>
      <c r="P31" s="148"/>
      <c r="Q31" s="39"/>
      <c r="R31" s="39"/>
      <c r="S31" s="39"/>
      <c r="T31" s="39"/>
      <c r="U31" s="685">
        <v>0</v>
      </c>
      <c r="V31" s="8" t="s">
        <v>717</v>
      </c>
      <c r="W31" s="11"/>
      <c r="X31" s="11"/>
      <c r="Y31" s="22"/>
      <c r="Z31" s="8"/>
      <c r="AA31" s="647"/>
      <c r="AB31" s="143"/>
    </row>
    <row r="32" spans="1:41" s="86" customFormat="1" ht="14.25" customHeight="1" x14ac:dyDescent="0.2">
      <c r="A32" s="681"/>
      <c r="B32" s="11"/>
      <c r="C32" s="11"/>
      <c r="D32" s="11"/>
      <c r="E32" s="11"/>
      <c r="F32" s="11"/>
      <c r="G32" s="11"/>
      <c r="H32" s="11"/>
      <c r="I32" s="11"/>
      <c r="J32" s="11"/>
      <c r="K32" s="50"/>
      <c r="L32" s="50"/>
      <c r="M32" s="39"/>
      <c r="N32" s="39"/>
      <c r="O32" s="39"/>
      <c r="P32" s="39"/>
      <c r="Q32" s="39"/>
      <c r="R32" s="39"/>
      <c r="S32" s="39"/>
      <c r="T32" s="39"/>
      <c r="U32" s="639"/>
      <c r="V32" s="8"/>
      <c r="W32" s="11"/>
      <c r="X32" s="11"/>
      <c r="Y32" s="22"/>
      <c r="Z32" s="8"/>
      <c r="AA32" s="647"/>
      <c r="AB32" s="143"/>
    </row>
    <row r="33" spans="1:33" s="86" customFormat="1" ht="14.25" customHeight="1" thickBot="1" x14ac:dyDescent="0.25">
      <c r="A33" s="681">
        <v>62</v>
      </c>
      <c r="B33" s="765" t="s">
        <v>743</v>
      </c>
      <c r="C33" s="765"/>
      <c r="D33" s="765"/>
      <c r="E33" s="765"/>
      <c r="F33" s="765"/>
      <c r="G33" s="765"/>
      <c r="H33" s="765"/>
      <c r="I33" s="765"/>
      <c r="J33" s="765"/>
      <c r="K33" s="765"/>
      <c r="L33" s="765"/>
      <c r="M33" s="765"/>
      <c r="N33" s="765"/>
      <c r="O33" s="765"/>
      <c r="P33" s="765"/>
      <c r="Q33" s="765"/>
      <c r="R33" s="765"/>
      <c r="S33" s="765"/>
      <c r="T33" s="765"/>
      <c r="U33" s="683">
        <v>0</v>
      </c>
      <c r="V33" s="8" t="s">
        <v>83</v>
      </c>
      <c r="W33" s="11"/>
      <c r="X33" s="11"/>
      <c r="Y33" s="351"/>
      <c r="Z33" s="8"/>
      <c r="AA33" s="647"/>
      <c r="AB33" s="143"/>
      <c r="AE33" s="506"/>
      <c r="AF33" s="520">
        <f>U33</f>
        <v>0</v>
      </c>
      <c r="AG33" s="86" t="s">
        <v>83</v>
      </c>
    </row>
    <row r="34" spans="1:33" s="86" customFormat="1" ht="14.25" customHeight="1" x14ac:dyDescent="0.2">
      <c r="A34" s="681"/>
      <c r="B34" s="367" t="s">
        <v>744</v>
      </c>
      <c r="C34" s="11"/>
      <c r="D34" s="11"/>
      <c r="E34" s="11"/>
      <c r="F34" s="11"/>
      <c r="G34" s="11"/>
      <c r="H34" s="11"/>
      <c r="I34" s="11"/>
      <c r="J34" s="11"/>
      <c r="K34" s="50"/>
      <c r="L34" s="50"/>
      <c r="M34" s="39"/>
      <c r="N34" s="39"/>
      <c r="O34" s="39"/>
      <c r="P34" s="39"/>
      <c r="Q34" s="39"/>
      <c r="R34" s="39"/>
      <c r="S34" s="39"/>
      <c r="T34" s="39"/>
      <c r="U34" s="686">
        <v>0</v>
      </c>
      <c r="V34" s="8" t="s">
        <v>602</v>
      </c>
      <c r="W34" s="11"/>
      <c r="X34" s="11"/>
      <c r="Y34" s="361"/>
      <c r="Z34" s="8"/>
      <c r="AA34" s="647"/>
      <c r="AB34" s="143"/>
    </row>
    <row r="35" spans="1:33" s="86" customFormat="1" ht="14.25" customHeight="1" x14ac:dyDescent="0.2">
      <c r="A35" s="681"/>
      <c r="B35" s="11"/>
      <c r="C35" s="11"/>
      <c r="D35" s="11"/>
      <c r="E35" s="11"/>
      <c r="F35" s="11"/>
      <c r="G35" s="11"/>
      <c r="H35" s="11"/>
      <c r="I35" s="11"/>
      <c r="J35" s="11"/>
      <c r="K35" s="50"/>
      <c r="L35" s="50"/>
      <c r="M35" s="39"/>
      <c r="N35" s="39"/>
      <c r="O35" s="39"/>
      <c r="P35" s="39"/>
      <c r="Q35" s="39"/>
      <c r="R35" s="39"/>
      <c r="S35" s="39"/>
      <c r="T35" s="39"/>
      <c r="U35" s="639"/>
      <c r="V35" s="8"/>
      <c r="W35" s="11"/>
      <c r="X35" s="11"/>
      <c r="Y35" s="361"/>
      <c r="Z35" s="8"/>
      <c r="AA35" s="647"/>
      <c r="AB35" s="143"/>
    </row>
    <row r="36" spans="1:33" s="86" customFormat="1" ht="14.25" customHeight="1" x14ac:dyDescent="0.2">
      <c r="A36" s="681">
        <v>63</v>
      </c>
      <c r="B36" s="761" t="s">
        <v>745</v>
      </c>
      <c r="C36" s="761"/>
      <c r="D36" s="761"/>
      <c r="E36" s="761"/>
      <c r="F36" s="761"/>
      <c r="G36" s="761"/>
      <c r="H36" s="761"/>
      <c r="I36" s="761"/>
      <c r="J36" s="761"/>
      <c r="K36" s="761"/>
      <c r="L36" s="761"/>
      <c r="M36" s="761"/>
      <c r="N36" s="761"/>
      <c r="O36" s="761"/>
      <c r="P36" s="39"/>
      <c r="Q36" s="39"/>
      <c r="R36" s="39"/>
      <c r="S36" s="39"/>
      <c r="T36" s="39"/>
      <c r="U36" s="685">
        <v>0</v>
      </c>
      <c r="V36" s="8" t="s">
        <v>717</v>
      </c>
      <c r="W36" s="11"/>
      <c r="X36" s="11"/>
      <c r="Y36" s="22"/>
      <c r="Z36" s="8"/>
      <c r="AA36" s="647"/>
      <c r="AB36" s="143"/>
    </row>
    <row r="37" spans="1:33" s="86" customFormat="1" ht="14.25" customHeight="1" x14ac:dyDescent="0.2">
      <c r="A37" s="681"/>
      <c r="B37" s="11"/>
      <c r="C37" s="11"/>
      <c r="D37" s="11"/>
      <c r="E37" s="11"/>
      <c r="F37" s="11"/>
      <c r="G37" s="11"/>
      <c r="H37" s="11"/>
      <c r="I37" s="11"/>
      <c r="J37" s="11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639"/>
      <c r="V37" s="8"/>
      <c r="W37" s="11"/>
      <c r="X37" s="11"/>
      <c r="Y37" s="22"/>
      <c r="Z37" s="8"/>
      <c r="AA37" s="647"/>
      <c r="AB37" s="143"/>
    </row>
    <row r="38" spans="1:33" s="87" customFormat="1" ht="14.25" customHeight="1" x14ac:dyDescent="0.2">
      <c r="A38" s="681">
        <v>64</v>
      </c>
      <c r="B38" s="759" t="s">
        <v>746</v>
      </c>
      <c r="C38" s="759"/>
      <c r="D38" s="759"/>
      <c r="E38" s="759"/>
      <c r="F38" s="759"/>
      <c r="G38" s="759"/>
      <c r="H38" s="759"/>
      <c r="I38" s="759"/>
      <c r="J38" s="75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687">
        <v>0</v>
      </c>
      <c r="V38" s="8" t="s">
        <v>719</v>
      </c>
      <c r="W38" s="11"/>
      <c r="X38" s="11"/>
      <c r="Y38" s="22"/>
      <c r="Z38" s="8"/>
      <c r="AA38" s="647"/>
      <c r="AB38" s="143"/>
    </row>
    <row r="39" spans="1:33" s="145" customFormat="1" ht="14.25" customHeight="1" x14ac:dyDescent="0.2">
      <c r="A39" s="681"/>
      <c r="B39" s="11"/>
      <c r="C39" s="11"/>
      <c r="D39" s="11"/>
      <c r="E39" s="11"/>
      <c r="F39" s="11"/>
      <c r="G39" s="11"/>
      <c r="H39" s="11"/>
      <c r="I39" s="11"/>
      <c r="J39" s="11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639"/>
      <c r="V39" s="8"/>
      <c r="W39" s="11"/>
      <c r="X39" s="11"/>
      <c r="Y39" s="22"/>
      <c r="Z39" s="8"/>
      <c r="AA39" s="647"/>
      <c r="AB39" s="143"/>
    </row>
    <row r="40" spans="1:33" s="144" customFormat="1" ht="14.25" customHeight="1" x14ac:dyDescent="0.2">
      <c r="A40" s="681">
        <v>65</v>
      </c>
      <c r="B40" s="34" t="s">
        <v>772</v>
      </c>
      <c r="C40" s="34"/>
      <c r="D40" s="34"/>
      <c r="E40" s="34"/>
      <c r="F40" s="34"/>
      <c r="G40" s="34"/>
      <c r="H40" s="34"/>
      <c r="I40" s="34"/>
      <c r="J40" s="22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685">
        <v>0</v>
      </c>
      <c r="V40" s="8" t="s">
        <v>717</v>
      </c>
      <c r="W40" s="11"/>
      <c r="X40" s="11"/>
      <c r="Y40" s="22"/>
      <c r="Z40" s="8"/>
      <c r="AA40" s="647"/>
      <c r="AB40" s="143"/>
    </row>
    <row r="41" spans="1:33" s="145" customFormat="1" ht="14.25" customHeight="1" x14ac:dyDescent="0.2">
      <c r="A41" s="681"/>
      <c r="B41" s="8"/>
      <c r="C41" s="8"/>
      <c r="D41" s="8"/>
      <c r="E41" s="8"/>
      <c r="F41" s="8"/>
      <c r="G41" s="8"/>
      <c r="H41" s="8"/>
      <c r="I41" s="7"/>
      <c r="J41" s="8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685">
        <v>0</v>
      </c>
      <c r="V41" s="8" t="s">
        <v>773</v>
      </c>
      <c r="W41" s="11"/>
      <c r="X41" s="11"/>
      <c r="Y41" s="22"/>
      <c r="Z41" s="8"/>
      <c r="AA41" s="647"/>
      <c r="AB41" s="143"/>
    </row>
    <row r="42" spans="1:33" s="145" customFormat="1" ht="14.25" customHeight="1" x14ac:dyDescent="0.2">
      <c r="A42" s="681"/>
      <c r="B42" s="8"/>
      <c r="C42" s="8"/>
      <c r="D42" s="8"/>
      <c r="E42" s="8"/>
      <c r="F42" s="8"/>
      <c r="G42" s="8"/>
      <c r="H42" s="8"/>
      <c r="I42" s="691"/>
      <c r="J42" s="8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692"/>
      <c r="V42" s="8"/>
      <c r="W42" s="11"/>
      <c r="X42" s="11"/>
      <c r="Y42" s="22"/>
      <c r="Z42" s="8"/>
      <c r="AA42" s="647"/>
      <c r="AB42" s="143"/>
    </row>
    <row r="43" spans="1:33" s="144" customFormat="1" ht="14.25" customHeight="1" x14ac:dyDescent="0.2">
      <c r="A43" s="681">
        <v>66</v>
      </c>
      <c r="B43" s="761" t="s">
        <v>747</v>
      </c>
      <c r="C43" s="761"/>
      <c r="D43" s="761"/>
      <c r="E43" s="761"/>
      <c r="F43" s="761"/>
      <c r="G43" s="761"/>
      <c r="H43" s="761"/>
      <c r="I43" s="761"/>
      <c r="J43" s="761"/>
      <c r="K43" s="761"/>
      <c r="L43" s="761"/>
      <c r="M43" s="761"/>
      <c r="N43" s="761"/>
      <c r="O43" s="761"/>
      <c r="P43" s="761"/>
      <c r="Q43" s="761"/>
      <c r="R43" s="761"/>
      <c r="S43" s="761"/>
      <c r="T43" s="761"/>
      <c r="U43" s="687">
        <v>0</v>
      </c>
      <c r="V43" s="8" t="s">
        <v>720</v>
      </c>
      <c r="W43" s="11"/>
      <c r="X43" s="11"/>
      <c r="Y43" s="22"/>
      <c r="Z43" s="8"/>
      <c r="AA43" s="647"/>
      <c r="AB43" s="143"/>
    </row>
    <row r="44" spans="1:33" s="144" customFormat="1" ht="14.25" customHeight="1" x14ac:dyDescent="0.2">
      <c r="A44" s="15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684">
        <v>0</v>
      </c>
      <c r="V44" s="8" t="s">
        <v>712</v>
      </c>
      <c r="W44" s="11"/>
      <c r="X44" s="11"/>
      <c r="Y44" s="22"/>
      <c r="Z44" s="8"/>
      <c r="AA44" s="647"/>
      <c r="AB44" s="143"/>
    </row>
    <row r="45" spans="1:33" s="144" customFormat="1" ht="14.25" customHeight="1" x14ac:dyDescent="0.2">
      <c r="A45" s="1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687">
        <v>0</v>
      </c>
      <c r="V45" s="8" t="s">
        <v>107</v>
      </c>
      <c r="W45" s="11"/>
      <c r="X45" s="11"/>
      <c r="Y45" s="22"/>
      <c r="Z45" s="8"/>
      <c r="AA45" s="647"/>
      <c r="AB45" s="143"/>
    </row>
    <row r="46" spans="1:33" s="145" customFormat="1" ht="14.25" customHeight="1" x14ac:dyDescent="0.2">
      <c r="A46" s="148"/>
      <c r="B46" s="39"/>
      <c r="C46" s="39"/>
      <c r="D46" s="39"/>
      <c r="E46" s="39"/>
      <c r="F46" s="39"/>
      <c r="G46" s="39"/>
      <c r="H46" s="39"/>
      <c r="I46" s="148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20"/>
      <c r="V46" s="8"/>
      <c r="W46" s="11"/>
      <c r="X46" s="11"/>
      <c r="Y46" s="22"/>
      <c r="Z46" s="8"/>
      <c r="AA46" s="647"/>
      <c r="AB46" s="143"/>
    </row>
    <row r="47" spans="1:33" x14ac:dyDescent="0.2">
      <c r="A47" s="633"/>
      <c r="B47" s="634"/>
      <c r="C47" s="634"/>
      <c r="D47" s="634"/>
      <c r="E47" s="634"/>
      <c r="F47" s="634"/>
      <c r="G47" s="634"/>
      <c r="H47" s="634"/>
      <c r="I47" s="635"/>
      <c r="J47" s="634"/>
      <c r="K47" s="634"/>
      <c r="L47" s="634"/>
      <c r="M47" s="634"/>
      <c r="N47" s="634"/>
      <c r="O47" s="634"/>
      <c r="P47" s="634"/>
      <c r="Q47" s="634"/>
      <c r="R47" s="634"/>
      <c r="S47" s="634"/>
      <c r="T47" s="634"/>
      <c r="U47" s="636"/>
      <c r="V47" s="636"/>
      <c r="W47" s="637"/>
      <c r="X47" s="637"/>
      <c r="Y47" s="630"/>
      <c r="Z47" s="636"/>
    </row>
    <row r="48" spans="1:33" s="86" customFormat="1" ht="14.25" customHeight="1" x14ac:dyDescent="0.25">
      <c r="A48" s="721" t="s">
        <v>234</v>
      </c>
      <c r="B48" s="721"/>
      <c r="C48" s="721"/>
      <c r="D48" s="721"/>
      <c r="E48" s="721"/>
      <c r="F48" s="721"/>
      <c r="G48" s="721"/>
      <c r="H48" s="721"/>
      <c r="I48" s="721"/>
      <c r="J48" s="721"/>
      <c r="K48" s="721"/>
      <c r="L48" s="721"/>
      <c r="M48" s="721"/>
      <c r="N48" s="721"/>
      <c r="O48" s="721"/>
      <c r="P48" s="721"/>
      <c r="Q48" s="721"/>
      <c r="R48" s="721"/>
      <c r="S48" s="721"/>
      <c r="T48" s="721"/>
      <c r="U48" s="721"/>
      <c r="V48" s="721"/>
      <c r="W48" s="721"/>
      <c r="X48" s="721"/>
      <c r="Y48" s="721"/>
      <c r="Z48" s="721"/>
      <c r="AA48" s="652"/>
      <c r="AB48" s="265"/>
    </row>
    <row r="49" spans="1:36" s="86" customFormat="1" ht="14.25" customHeight="1" x14ac:dyDescent="0.2">
      <c r="A49" s="262"/>
      <c r="B49" s="20"/>
      <c r="C49" s="20"/>
      <c r="D49" s="20"/>
      <c r="E49" s="20"/>
      <c r="F49" s="20"/>
      <c r="G49" s="20"/>
      <c r="H49" s="20"/>
      <c r="I49" s="20"/>
      <c r="J49" s="20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8"/>
      <c r="V49" s="8"/>
      <c r="W49" s="11"/>
      <c r="X49" s="11"/>
      <c r="Y49" s="22"/>
      <c r="Z49" s="8"/>
      <c r="AA49" s="647"/>
      <c r="AB49" s="143"/>
    </row>
    <row r="50" spans="1:36" s="86" customFormat="1" ht="14.25" customHeight="1" x14ac:dyDescent="0.2">
      <c r="A50" s="757"/>
      <c r="B50" s="757"/>
      <c r="C50" s="757"/>
      <c r="D50" s="757"/>
      <c r="E50" s="757"/>
      <c r="F50" s="757"/>
      <c r="G50" s="757"/>
      <c r="H50" s="757"/>
      <c r="I50" s="757"/>
      <c r="J50" s="757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8"/>
      <c r="V50" s="8"/>
      <c r="W50" s="11"/>
      <c r="X50" s="11"/>
      <c r="Y50" s="22"/>
      <c r="Z50" s="8"/>
      <c r="AA50" s="647"/>
      <c r="AB50" s="143"/>
    </row>
    <row r="51" spans="1:36" ht="22.5" customHeight="1" x14ac:dyDescent="0.25">
      <c r="A51" s="748" t="s">
        <v>123</v>
      </c>
      <c r="B51" s="748"/>
      <c r="C51" s="748"/>
      <c r="D51" s="748"/>
      <c r="E51" s="725">
        <f>E6</f>
        <v>0</v>
      </c>
      <c r="F51" s="725"/>
      <c r="G51" s="725"/>
      <c r="H51" s="725"/>
      <c r="I51" s="725"/>
      <c r="J51" s="725"/>
      <c r="K51" s="725"/>
      <c r="L51" s="725"/>
      <c r="M51" s="16"/>
      <c r="N51" s="766" t="s">
        <v>126</v>
      </c>
      <c r="O51" s="766"/>
      <c r="P51" s="766"/>
      <c r="Q51" s="766"/>
      <c r="R51" s="749">
        <f>R6</f>
        <v>0</v>
      </c>
      <c r="S51" s="725"/>
      <c r="T51" s="725"/>
      <c r="U51" s="725"/>
      <c r="V51" s="34"/>
      <c r="W51" s="34"/>
      <c r="X51" s="2" t="s">
        <v>647</v>
      </c>
      <c r="Y51" s="369"/>
      <c r="Z51" s="368"/>
      <c r="AA51" s="648"/>
      <c r="AB51" s="149"/>
      <c r="AE51" s="70" t="s">
        <v>658</v>
      </c>
      <c r="AF51" s="521" t="s">
        <v>659</v>
      </c>
    </row>
    <row r="52" spans="1:36" ht="22.5" customHeight="1" x14ac:dyDescent="0.25">
      <c r="A52" s="15"/>
      <c r="B52" s="15"/>
      <c r="C52" s="15"/>
      <c r="D52" s="15"/>
      <c r="E52" s="94"/>
      <c r="F52" s="94"/>
      <c r="G52" s="94"/>
      <c r="H52" s="94"/>
      <c r="I52" s="94"/>
      <c r="J52" s="94"/>
      <c r="K52" s="94"/>
      <c r="L52" s="94"/>
      <c r="M52" s="16"/>
      <c r="N52" s="19"/>
      <c r="O52" s="19"/>
      <c r="P52" s="19"/>
      <c r="Q52" s="19"/>
      <c r="R52" s="631"/>
      <c r="S52" s="94"/>
      <c r="T52" s="94"/>
      <c r="U52" s="94"/>
      <c r="V52" s="34"/>
      <c r="W52" s="34"/>
      <c r="X52" s="2"/>
      <c r="Y52" s="369"/>
      <c r="Z52" s="368"/>
      <c r="AA52" s="648"/>
      <c r="AB52" s="149"/>
      <c r="AE52" s="70"/>
      <c r="AF52" s="632"/>
    </row>
    <row r="53" spans="1:36" s="86" customFormat="1" ht="14.25" customHeight="1" x14ac:dyDescent="0.2">
      <c r="A53" s="148"/>
      <c r="B53" s="73"/>
      <c r="C53" s="141"/>
      <c r="D53" s="141"/>
      <c r="E53" s="141"/>
      <c r="F53" s="69"/>
      <c r="G53" s="69"/>
      <c r="H53" s="75"/>
      <c r="I53" s="75"/>
      <c r="J53" s="69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8"/>
      <c r="V53" s="8"/>
      <c r="W53" s="11"/>
      <c r="X53" s="11"/>
      <c r="Y53" s="22"/>
      <c r="Z53" s="8"/>
      <c r="AA53" s="647"/>
      <c r="AB53" s="143"/>
    </row>
    <row r="54" spans="1:36" s="661" customFormat="1" ht="14.25" customHeight="1" thickBot="1" x14ac:dyDescent="0.3">
      <c r="A54" s="681">
        <v>67</v>
      </c>
      <c r="B54" s="761" t="s">
        <v>737</v>
      </c>
      <c r="C54" s="761"/>
      <c r="D54" s="761"/>
      <c r="E54" s="761"/>
      <c r="F54" s="761"/>
      <c r="G54" s="8"/>
      <c r="H54" s="8"/>
      <c r="I54" s="7"/>
      <c r="J54" s="8"/>
      <c r="K54" s="8"/>
      <c r="L54" s="8"/>
      <c r="M54" s="8"/>
      <c r="N54" s="8"/>
      <c r="O54" s="379"/>
      <c r="P54" s="379"/>
      <c r="Q54" s="379"/>
      <c r="R54" s="379"/>
      <c r="S54" s="379"/>
      <c r="T54" s="379"/>
      <c r="U54" s="683">
        <v>0</v>
      </c>
      <c r="V54" s="8" t="s">
        <v>700</v>
      </c>
      <c r="W54" s="11"/>
      <c r="X54" s="11"/>
      <c r="Y54" s="369"/>
      <c r="Z54" s="379"/>
      <c r="AA54" s="660"/>
      <c r="AB54" s="530"/>
      <c r="AE54" s="658"/>
      <c r="AF54" s="659">
        <f>U54</f>
        <v>0</v>
      </c>
      <c r="AG54" s="662" t="s">
        <v>700</v>
      </c>
    </row>
    <row r="55" spans="1:36" s="661" customFormat="1" ht="14.25" customHeight="1" thickBot="1" x14ac:dyDescent="0.3">
      <c r="A55" s="681"/>
      <c r="B55" s="7"/>
      <c r="C55" s="7"/>
      <c r="D55" s="7"/>
      <c r="E55" s="7"/>
      <c r="F55" s="7"/>
      <c r="G55" s="8"/>
      <c r="H55" s="8"/>
      <c r="I55" s="7"/>
      <c r="J55" s="8"/>
      <c r="K55" s="8"/>
      <c r="L55" s="8"/>
      <c r="M55" s="8"/>
      <c r="N55" s="8"/>
      <c r="O55" s="379"/>
      <c r="P55" s="379"/>
      <c r="Q55" s="379"/>
      <c r="R55" s="379"/>
      <c r="S55" s="379"/>
      <c r="T55" s="379"/>
      <c r="U55" s="630"/>
      <c r="V55" s="8"/>
      <c r="W55" s="11"/>
      <c r="X55" s="11"/>
      <c r="Y55" s="369"/>
      <c r="Z55" s="379"/>
      <c r="AA55" s="660"/>
      <c r="AB55" s="530"/>
      <c r="AE55" s="663"/>
      <c r="AF55" s="658"/>
      <c r="AG55" s="662"/>
    </row>
    <row r="56" spans="1:36" s="661" customFormat="1" ht="14.25" customHeight="1" x14ac:dyDescent="0.25">
      <c r="A56" s="681">
        <v>68</v>
      </c>
      <c r="B56" s="761" t="s">
        <v>738</v>
      </c>
      <c r="C56" s="761"/>
      <c r="D56" s="761"/>
      <c r="E56" s="761"/>
      <c r="F56" s="761"/>
      <c r="G56" s="761"/>
      <c r="H56" s="761"/>
      <c r="I56" s="761"/>
      <c r="J56" s="761"/>
      <c r="K56" s="8"/>
      <c r="L56" s="8"/>
      <c r="M56" s="8"/>
      <c r="N56" s="8"/>
      <c r="O56" s="379"/>
      <c r="P56" s="379"/>
      <c r="Q56" s="379"/>
      <c r="R56" s="379"/>
      <c r="S56" s="379"/>
      <c r="T56" s="379"/>
      <c r="U56" s="688">
        <v>0</v>
      </c>
      <c r="V56" s="8" t="s">
        <v>721</v>
      </c>
      <c r="W56" s="11"/>
      <c r="X56" s="11"/>
      <c r="Y56" s="369"/>
      <c r="Z56" s="379"/>
      <c r="AA56" s="660"/>
      <c r="AB56" s="530"/>
      <c r="AF56" s="663"/>
      <c r="AG56" s="663"/>
    </row>
    <row r="57" spans="1:36" s="661" customFormat="1" ht="14.25" customHeight="1" x14ac:dyDescent="0.25">
      <c r="A57" s="681"/>
      <c r="B57" s="7"/>
      <c r="C57" s="7"/>
      <c r="D57" s="7"/>
      <c r="E57" s="7"/>
      <c r="F57" s="7"/>
      <c r="G57" s="7"/>
      <c r="H57" s="7"/>
      <c r="I57" s="7"/>
      <c r="J57" s="7"/>
      <c r="K57" s="8"/>
      <c r="L57" s="8"/>
      <c r="M57" s="8"/>
      <c r="N57" s="8"/>
      <c r="O57" s="379"/>
      <c r="P57" s="379"/>
      <c r="Q57" s="379"/>
      <c r="R57" s="379"/>
      <c r="S57" s="379"/>
      <c r="T57" s="379"/>
      <c r="U57" s="689">
        <v>0</v>
      </c>
      <c r="V57" s="8" t="s">
        <v>722</v>
      </c>
      <c r="W57" s="11"/>
      <c r="X57" s="11"/>
      <c r="Y57" s="369"/>
      <c r="Z57" s="379"/>
      <c r="AA57" s="660"/>
      <c r="AB57" s="530"/>
      <c r="AF57" s="663"/>
      <c r="AG57" s="663"/>
    </row>
    <row r="58" spans="1:36" s="661" customFormat="1" ht="14.25" customHeight="1" x14ac:dyDescent="0.25">
      <c r="A58" s="681"/>
      <c r="B58" s="7"/>
      <c r="C58" s="7"/>
      <c r="D58" s="7"/>
      <c r="E58" s="7"/>
      <c r="F58" s="7"/>
      <c r="G58" s="7"/>
      <c r="H58" s="7"/>
      <c r="I58" s="7"/>
      <c r="J58" s="8"/>
      <c r="K58" s="8"/>
      <c r="L58" s="8"/>
      <c r="M58" s="8"/>
      <c r="N58" s="8"/>
      <c r="O58" s="379"/>
      <c r="P58" s="379"/>
      <c r="Q58" s="379"/>
      <c r="R58" s="379"/>
      <c r="S58" s="379"/>
      <c r="T58" s="379"/>
      <c r="U58" s="630"/>
      <c r="V58" s="8"/>
      <c r="W58" s="11"/>
      <c r="X58" s="11"/>
      <c r="Y58" s="369"/>
      <c r="Z58" s="379"/>
      <c r="AA58" s="660"/>
      <c r="AB58" s="530"/>
      <c r="AC58" s="448" t="s">
        <v>689</v>
      </c>
    </row>
    <row r="59" spans="1:36" s="661" customFormat="1" ht="14.25" customHeight="1" x14ac:dyDescent="0.25">
      <c r="A59" s="681">
        <v>69</v>
      </c>
      <c r="B59" s="761" t="s">
        <v>748</v>
      </c>
      <c r="C59" s="761"/>
      <c r="D59" s="761"/>
      <c r="E59" s="761"/>
      <c r="F59" s="761"/>
      <c r="G59" s="761"/>
      <c r="H59" s="761"/>
      <c r="I59" s="761"/>
      <c r="J59" s="761"/>
      <c r="K59" s="761"/>
      <c r="L59" s="8"/>
      <c r="M59" s="8"/>
      <c r="N59" s="8"/>
      <c r="O59" s="379"/>
      <c r="P59" s="379"/>
      <c r="Q59" s="379"/>
      <c r="R59" s="379"/>
      <c r="S59" s="379"/>
      <c r="T59" s="379"/>
      <c r="U59" s="687">
        <v>0</v>
      </c>
      <c r="V59" s="8" t="s">
        <v>723</v>
      </c>
      <c r="W59" s="11"/>
      <c r="X59" s="11"/>
      <c r="Y59" s="369"/>
      <c r="Z59" s="379"/>
      <c r="AA59" s="660"/>
      <c r="AB59" s="530"/>
      <c r="AC59" s="448" t="s">
        <v>415</v>
      </c>
      <c r="AH59" s="448" t="s">
        <v>45</v>
      </c>
      <c r="AI59" s="448"/>
      <c r="AJ59" s="448"/>
    </row>
    <row r="60" spans="1:36" s="661" customFormat="1" ht="14.25" customHeight="1" x14ac:dyDescent="0.25">
      <c r="A60" s="681"/>
      <c r="B60" s="7"/>
      <c r="C60" s="7"/>
      <c r="D60" s="7"/>
      <c r="E60" s="7"/>
      <c r="F60" s="7"/>
      <c r="G60" s="7"/>
      <c r="H60" s="7"/>
      <c r="I60" s="7"/>
      <c r="J60" s="8"/>
      <c r="K60" s="8"/>
      <c r="L60" s="8"/>
      <c r="M60" s="8"/>
      <c r="N60" s="8"/>
      <c r="O60" s="379"/>
      <c r="P60" s="379"/>
      <c r="Q60" s="379"/>
      <c r="R60" s="379"/>
      <c r="S60" s="379"/>
      <c r="T60" s="379"/>
      <c r="U60" s="630"/>
      <c r="V60" s="8"/>
      <c r="W60" s="11"/>
      <c r="X60" s="11"/>
      <c r="Y60" s="369"/>
      <c r="Z60" s="379"/>
      <c r="AA60" s="660"/>
      <c r="AB60" s="530"/>
      <c r="AH60" s="448" t="s">
        <v>47</v>
      </c>
      <c r="AI60" s="448"/>
      <c r="AJ60" s="448"/>
    </row>
    <row r="61" spans="1:36" s="661" customFormat="1" ht="14.25" customHeight="1" x14ac:dyDescent="0.25">
      <c r="A61" s="681">
        <v>70</v>
      </c>
      <c r="B61" s="7" t="s">
        <v>749</v>
      </c>
      <c r="C61" s="7"/>
      <c r="D61" s="7"/>
      <c r="E61" s="7"/>
      <c r="F61" s="7"/>
      <c r="G61" s="7"/>
      <c r="H61" s="7"/>
      <c r="I61" s="7"/>
      <c r="J61" s="8"/>
      <c r="K61" s="8"/>
      <c r="L61" s="8"/>
      <c r="M61" s="8"/>
      <c r="N61" s="8"/>
      <c r="O61" s="379"/>
      <c r="P61" s="379"/>
      <c r="Q61" s="379"/>
      <c r="R61" s="379"/>
      <c r="S61" s="379"/>
      <c r="T61" s="379"/>
      <c r="U61" s="687">
        <v>0</v>
      </c>
      <c r="V61" s="8" t="s">
        <v>723</v>
      </c>
      <c r="W61" s="11"/>
      <c r="X61" s="11"/>
      <c r="Y61" s="369"/>
      <c r="Z61" s="379"/>
      <c r="AA61" s="660"/>
      <c r="AB61" s="530"/>
      <c r="AC61" s="448" t="s">
        <v>762</v>
      </c>
      <c r="AH61" s="448" t="s">
        <v>49</v>
      </c>
      <c r="AI61" s="448"/>
      <c r="AJ61" s="448"/>
    </row>
    <row r="62" spans="1:36" s="661" customFormat="1" ht="14.25" customHeight="1" x14ac:dyDescent="0.25">
      <c r="A62" s="681"/>
      <c r="B62" s="7"/>
      <c r="C62" s="7"/>
      <c r="D62" s="7"/>
      <c r="E62" s="7"/>
      <c r="F62" s="7"/>
      <c r="G62" s="7"/>
      <c r="H62" s="7"/>
      <c r="I62" s="7"/>
      <c r="J62" s="8"/>
      <c r="K62" s="8"/>
      <c r="L62" s="8"/>
      <c r="M62" s="8"/>
      <c r="N62" s="8"/>
      <c r="O62" s="379"/>
      <c r="P62" s="379"/>
      <c r="Q62" s="379"/>
      <c r="R62" s="379"/>
      <c r="S62" s="379"/>
      <c r="T62" s="379"/>
      <c r="U62" s="630"/>
      <c r="V62" s="8"/>
      <c r="W62" s="11"/>
      <c r="X62" s="11"/>
      <c r="Y62" s="369"/>
      <c r="Z62" s="379"/>
      <c r="AA62" s="660"/>
      <c r="AB62" s="530"/>
      <c r="AH62" s="448"/>
      <c r="AI62" s="448"/>
      <c r="AJ62" s="448"/>
    </row>
    <row r="63" spans="1:36" s="448" customFormat="1" ht="14.25" customHeight="1" thickBot="1" x14ac:dyDescent="0.3">
      <c r="A63" s="681">
        <v>71</v>
      </c>
      <c r="B63" s="8" t="s">
        <v>750</v>
      </c>
      <c r="C63" s="39"/>
      <c r="D63" s="39"/>
      <c r="E63" s="39"/>
      <c r="F63" s="39"/>
      <c r="G63" s="39"/>
      <c r="H63" s="39"/>
      <c r="I63" s="148"/>
      <c r="J63" s="39"/>
      <c r="K63" s="39"/>
      <c r="L63" s="39"/>
      <c r="M63" s="39"/>
      <c r="N63" s="39"/>
      <c r="O63" s="181"/>
      <c r="P63" s="181"/>
      <c r="Q63" s="181"/>
      <c r="R63" s="181"/>
      <c r="S63" s="181"/>
      <c r="T63" s="181"/>
      <c r="U63" s="688">
        <v>0</v>
      </c>
      <c r="V63" s="8" t="s">
        <v>724</v>
      </c>
      <c r="W63" s="11"/>
      <c r="X63" s="11"/>
      <c r="Y63" s="369"/>
      <c r="Z63" s="379"/>
      <c r="AA63" s="660"/>
      <c r="AB63" s="530"/>
      <c r="AE63" s="664">
        <f>Engineering!Q66</f>
        <v>0</v>
      </c>
      <c r="AF63" s="659">
        <f>U63</f>
        <v>0</v>
      </c>
      <c r="AG63" s="448" t="s">
        <v>600</v>
      </c>
      <c r="AI63" s="665"/>
      <c r="AJ63" s="665"/>
    </row>
    <row r="64" spans="1:36" s="448" customFormat="1" ht="14.25" customHeight="1" x14ac:dyDescent="0.25">
      <c r="A64" s="681"/>
      <c r="B64" s="758"/>
      <c r="C64" s="758"/>
      <c r="D64" s="11"/>
      <c r="E64" s="11"/>
      <c r="F64" s="11"/>
      <c r="G64" s="50"/>
      <c r="H64" s="50"/>
      <c r="I64" s="50"/>
      <c r="J64" s="50"/>
      <c r="K64" s="39"/>
      <c r="L64" s="39"/>
      <c r="M64" s="39"/>
      <c r="N64" s="39"/>
      <c r="O64" s="181"/>
      <c r="P64" s="181"/>
      <c r="Q64" s="181"/>
      <c r="R64" s="181"/>
      <c r="S64" s="181"/>
      <c r="T64" s="181"/>
      <c r="U64" s="630"/>
      <c r="V64" s="8"/>
      <c r="W64" s="11"/>
      <c r="X64" s="11"/>
      <c r="Y64" s="369"/>
      <c r="Z64" s="379"/>
      <c r="AA64" s="660"/>
      <c r="AB64" s="530"/>
      <c r="AE64" s="666"/>
    </row>
    <row r="65" spans="1:33" s="448" customFormat="1" ht="14.25" customHeight="1" thickBot="1" x14ac:dyDescent="0.3">
      <c r="A65" s="681">
        <v>72</v>
      </c>
      <c r="B65" s="759" t="s">
        <v>751</v>
      </c>
      <c r="C65" s="759"/>
      <c r="D65" s="759"/>
      <c r="E65" s="759"/>
      <c r="F65" s="759"/>
      <c r="G65" s="759"/>
      <c r="H65" s="759"/>
      <c r="I65" s="759"/>
      <c r="J65" s="759"/>
      <c r="K65" s="39"/>
      <c r="L65" s="39"/>
      <c r="M65" s="39"/>
      <c r="N65" s="39"/>
      <c r="O65" s="181"/>
      <c r="P65" s="181"/>
      <c r="Q65" s="181"/>
      <c r="R65" s="181"/>
      <c r="S65" s="181"/>
      <c r="T65" s="181"/>
      <c r="U65" s="688">
        <v>0</v>
      </c>
      <c r="V65" s="8" t="s">
        <v>724</v>
      </c>
      <c r="W65" s="11"/>
      <c r="X65" s="11"/>
      <c r="Y65" s="369"/>
      <c r="Z65" s="379"/>
      <c r="AA65" s="660"/>
      <c r="AB65" s="530"/>
      <c r="AE65" s="664">
        <f>Engineering!Q67</f>
        <v>0</v>
      </c>
      <c r="AF65" s="659">
        <f>U65</f>
        <v>0</v>
      </c>
      <c r="AG65" s="448" t="s">
        <v>600</v>
      </c>
    </row>
    <row r="66" spans="1:33" s="448" customFormat="1" ht="14.25" customHeight="1" x14ac:dyDescent="0.25">
      <c r="A66" s="681"/>
      <c r="B66" s="34"/>
      <c r="C66" s="50"/>
      <c r="D66" s="50"/>
      <c r="E66" s="50"/>
      <c r="F66" s="50"/>
      <c r="G66" s="50"/>
      <c r="H66" s="50"/>
      <c r="I66" s="50"/>
      <c r="J66" s="362"/>
      <c r="K66" s="39"/>
      <c r="L66" s="39"/>
      <c r="M66" s="39"/>
      <c r="N66" s="39"/>
      <c r="O66" s="181"/>
      <c r="P66" s="181"/>
      <c r="Q66" s="181"/>
      <c r="R66" s="181"/>
      <c r="S66" s="181"/>
      <c r="T66" s="181"/>
      <c r="U66" s="630"/>
      <c r="V66" s="8"/>
      <c r="W66" s="11"/>
      <c r="X66" s="11"/>
      <c r="Y66" s="369"/>
      <c r="Z66" s="379"/>
      <c r="AA66" s="660"/>
      <c r="AB66" s="530"/>
      <c r="AE66" s="666"/>
    </row>
    <row r="67" spans="1:33" s="448" customFormat="1" ht="14.25" customHeight="1" thickBot="1" x14ac:dyDescent="0.3">
      <c r="A67" s="681">
        <v>73</v>
      </c>
      <c r="B67" s="759" t="s">
        <v>752</v>
      </c>
      <c r="C67" s="759"/>
      <c r="D67" s="759"/>
      <c r="E67" s="759"/>
      <c r="F67" s="759"/>
      <c r="G67" s="759"/>
      <c r="H67" s="759"/>
      <c r="I67" s="50"/>
      <c r="J67" s="50"/>
      <c r="K67" s="39"/>
      <c r="L67" s="39"/>
      <c r="M67" s="39"/>
      <c r="N67" s="39"/>
      <c r="O67" s="181"/>
      <c r="P67" s="181"/>
      <c r="Q67" s="181"/>
      <c r="R67" s="181"/>
      <c r="S67" s="181"/>
      <c r="T67" s="181"/>
      <c r="U67" s="688">
        <v>0</v>
      </c>
      <c r="V67" s="8" t="s">
        <v>724</v>
      </c>
      <c r="W67" s="11"/>
      <c r="X67" s="11"/>
      <c r="Y67" s="369"/>
      <c r="Z67" s="379"/>
      <c r="AA67" s="660"/>
      <c r="AB67" s="530"/>
      <c r="AE67" s="664">
        <f>Engineering!Q68</f>
        <v>0</v>
      </c>
      <c r="AF67" s="659">
        <f>U67</f>
        <v>0</v>
      </c>
      <c r="AG67" s="448" t="s">
        <v>600</v>
      </c>
    </row>
    <row r="68" spans="1:33" s="448" customFormat="1" ht="14.25" customHeight="1" x14ac:dyDescent="0.25">
      <c r="A68" s="681"/>
      <c r="B68" s="758"/>
      <c r="C68" s="758"/>
      <c r="D68" s="11"/>
      <c r="E68" s="11"/>
      <c r="F68" s="11"/>
      <c r="G68" s="50"/>
      <c r="H68" s="50"/>
      <c r="I68" s="50"/>
      <c r="J68" s="50"/>
      <c r="K68" s="39"/>
      <c r="L68" s="39"/>
      <c r="M68" s="39"/>
      <c r="N68" s="39"/>
      <c r="O68" s="181"/>
      <c r="P68" s="181"/>
      <c r="Q68" s="181"/>
      <c r="R68" s="181"/>
      <c r="S68" s="181"/>
      <c r="T68" s="181"/>
      <c r="U68" s="630"/>
      <c r="V68" s="8"/>
      <c r="W68" s="11"/>
      <c r="X68" s="11"/>
      <c r="Y68" s="369"/>
      <c r="Z68" s="379"/>
      <c r="AA68" s="660"/>
      <c r="AB68" s="530"/>
      <c r="AE68" s="666"/>
    </row>
    <row r="69" spans="1:33" s="665" customFormat="1" ht="14.25" customHeight="1" thickBot="1" x14ac:dyDescent="0.3">
      <c r="A69" s="681">
        <v>74</v>
      </c>
      <c r="B69" s="759" t="s">
        <v>753</v>
      </c>
      <c r="C69" s="759"/>
      <c r="D69" s="759"/>
      <c r="E69" s="759"/>
      <c r="F69" s="50"/>
      <c r="G69" s="50"/>
      <c r="H69" s="50"/>
      <c r="I69" s="50"/>
      <c r="J69" s="50"/>
      <c r="K69" s="39"/>
      <c r="L69" s="39"/>
      <c r="M69" s="39"/>
      <c r="N69" s="39"/>
      <c r="O69" s="181"/>
      <c r="P69" s="181"/>
      <c r="Q69" s="181"/>
      <c r="R69" s="181"/>
      <c r="S69" s="181"/>
      <c r="T69" s="181"/>
      <c r="U69" s="688">
        <v>0</v>
      </c>
      <c r="V69" s="8" t="s">
        <v>725</v>
      </c>
      <c r="W69" s="11"/>
      <c r="X69" s="11"/>
      <c r="Y69" s="369"/>
      <c r="Z69" s="379"/>
      <c r="AA69" s="660"/>
      <c r="AB69" s="530"/>
      <c r="AE69" s="664">
        <f>Engineering!Q69</f>
        <v>0</v>
      </c>
      <c r="AF69" s="659">
        <f>U69</f>
        <v>0</v>
      </c>
      <c r="AG69" s="448" t="s">
        <v>599</v>
      </c>
    </row>
    <row r="70" spans="1:33" s="665" customFormat="1" ht="14.25" customHeight="1" x14ac:dyDescent="0.25">
      <c r="A70" s="681"/>
      <c r="B70" s="11"/>
      <c r="C70" s="50"/>
      <c r="D70" s="50"/>
      <c r="E70" s="50"/>
      <c r="F70" s="50"/>
      <c r="G70" s="50"/>
      <c r="H70" s="50"/>
      <c r="I70" s="50"/>
      <c r="J70" s="50"/>
      <c r="K70" s="39"/>
      <c r="L70" s="39"/>
      <c r="M70" s="39"/>
      <c r="N70" s="39"/>
      <c r="O70" s="181"/>
      <c r="P70" s="181"/>
      <c r="Q70" s="181"/>
      <c r="R70" s="181"/>
      <c r="S70" s="181"/>
      <c r="T70" s="181"/>
      <c r="U70" s="630"/>
      <c r="V70" s="8"/>
      <c r="W70" s="11"/>
      <c r="X70" s="11"/>
      <c r="Y70" s="369"/>
      <c r="Z70" s="379"/>
      <c r="AA70" s="660"/>
      <c r="AB70" s="530"/>
      <c r="AE70" s="667"/>
    </row>
    <row r="71" spans="1:33" s="448" customFormat="1" ht="14.25" customHeight="1" thickBot="1" x14ac:dyDescent="0.3">
      <c r="A71" s="681">
        <v>75</v>
      </c>
      <c r="B71" s="759" t="s">
        <v>754</v>
      </c>
      <c r="C71" s="759"/>
      <c r="D71" s="759"/>
      <c r="E71" s="759"/>
      <c r="F71" s="759"/>
      <c r="G71" s="759"/>
      <c r="H71" s="759"/>
      <c r="I71" s="50"/>
      <c r="J71" s="50"/>
      <c r="K71" s="39"/>
      <c r="L71" s="39"/>
      <c r="M71" s="39"/>
      <c r="N71" s="39"/>
      <c r="O71" s="181"/>
      <c r="P71" s="181"/>
      <c r="Q71" s="181"/>
      <c r="R71" s="181"/>
      <c r="S71" s="181"/>
      <c r="T71" s="181"/>
      <c r="U71" s="683">
        <v>0</v>
      </c>
      <c r="V71" s="8" t="s">
        <v>723</v>
      </c>
      <c r="W71" s="11"/>
      <c r="X71" s="11"/>
      <c r="Y71" s="369"/>
      <c r="Z71" s="379"/>
      <c r="AA71" s="660"/>
      <c r="AB71" s="530"/>
      <c r="AE71" s="664">
        <f>Engineering!Q70</f>
        <v>0</v>
      </c>
      <c r="AF71" s="659">
        <f>U71</f>
        <v>0</v>
      </c>
      <c r="AG71" s="448" t="s">
        <v>666</v>
      </c>
    </row>
    <row r="72" spans="1:33" s="448" customFormat="1" ht="14.25" customHeight="1" x14ac:dyDescent="0.25">
      <c r="A72" s="681"/>
      <c r="B72" s="11"/>
      <c r="C72" s="50"/>
      <c r="D72" s="50"/>
      <c r="E72" s="50"/>
      <c r="F72" s="50"/>
      <c r="G72" s="50"/>
      <c r="H72" s="50"/>
      <c r="I72" s="50"/>
      <c r="J72" s="50"/>
      <c r="K72" s="39"/>
      <c r="L72" s="39"/>
      <c r="M72" s="39"/>
      <c r="N72" s="39"/>
      <c r="O72" s="181"/>
      <c r="P72" s="181"/>
      <c r="Q72" s="181"/>
      <c r="R72" s="181"/>
      <c r="S72" s="181"/>
      <c r="T72" s="181"/>
      <c r="U72" s="630"/>
      <c r="V72" s="8"/>
      <c r="W72" s="11"/>
      <c r="X72" s="11"/>
      <c r="Y72" s="369"/>
      <c r="Z72" s="379"/>
      <c r="AA72" s="660"/>
      <c r="AB72" s="530"/>
      <c r="AE72" s="666"/>
    </row>
    <row r="73" spans="1:33" s="448" customFormat="1" ht="14.25" customHeight="1" thickBot="1" x14ac:dyDescent="0.3">
      <c r="A73" s="681">
        <v>76</v>
      </c>
      <c r="B73" s="759" t="s">
        <v>755</v>
      </c>
      <c r="C73" s="759"/>
      <c r="D73" s="759"/>
      <c r="E73" s="759"/>
      <c r="F73" s="759"/>
      <c r="G73" s="759"/>
      <c r="H73" s="759"/>
      <c r="I73" s="759"/>
      <c r="J73" s="759"/>
      <c r="K73" s="759"/>
      <c r="L73" s="759"/>
      <c r="M73" s="39"/>
      <c r="N73" s="39"/>
      <c r="O73" s="181"/>
      <c r="P73" s="181"/>
      <c r="Q73" s="181"/>
      <c r="R73" s="181"/>
      <c r="S73" s="181"/>
      <c r="T73" s="181"/>
      <c r="U73" s="688">
        <v>0</v>
      </c>
      <c r="V73" s="8" t="s">
        <v>665</v>
      </c>
      <c r="W73" s="11"/>
      <c r="X73" s="11"/>
      <c r="Y73" s="369"/>
      <c r="Z73" s="379"/>
      <c r="AA73" s="660"/>
      <c r="AB73" s="530"/>
      <c r="AE73" s="664">
        <f>Engineering!Q71</f>
        <v>0</v>
      </c>
      <c r="AF73" s="659">
        <f>U73</f>
        <v>0</v>
      </c>
      <c r="AG73" s="448" t="s">
        <v>665</v>
      </c>
    </row>
    <row r="74" spans="1:33" s="665" customFormat="1" ht="14.25" customHeight="1" x14ac:dyDescent="0.25">
      <c r="A74" s="681"/>
      <c r="B74" s="39"/>
      <c r="C74" s="39"/>
      <c r="D74" s="39"/>
      <c r="E74" s="39"/>
      <c r="F74" s="39"/>
      <c r="G74" s="39"/>
      <c r="H74" s="39"/>
      <c r="I74" s="148"/>
      <c r="J74" s="39"/>
      <c r="K74" s="39"/>
      <c r="L74" s="39"/>
      <c r="M74" s="39"/>
      <c r="N74" s="39"/>
      <c r="O74" s="181"/>
      <c r="P74" s="181"/>
      <c r="Q74" s="181"/>
      <c r="R74" s="181"/>
      <c r="S74" s="181"/>
      <c r="T74" s="181"/>
      <c r="U74" s="630"/>
      <c r="V74" s="8"/>
      <c r="W74" s="11"/>
      <c r="X74" s="11"/>
      <c r="Y74" s="369"/>
      <c r="Z74" s="379"/>
      <c r="AA74" s="660"/>
      <c r="AB74" s="530"/>
      <c r="AE74" s="667"/>
    </row>
    <row r="75" spans="1:33" s="448" customFormat="1" ht="14.25" customHeight="1" thickBot="1" x14ac:dyDescent="0.3">
      <c r="A75" s="681">
        <v>77</v>
      </c>
      <c r="B75" s="8" t="s">
        <v>756</v>
      </c>
      <c r="C75" s="39"/>
      <c r="D75" s="39"/>
      <c r="E75" s="39"/>
      <c r="F75" s="39"/>
      <c r="G75" s="39"/>
      <c r="H75" s="39"/>
      <c r="I75" s="148"/>
      <c r="J75" s="39"/>
      <c r="K75" s="39"/>
      <c r="L75" s="39"/>
      <c r="M75" s="39"/>
      <c r="N75" s="39"/>
      <c r="O75" s="181"/>
      <c r="P75" s="181"/>
      <c r="Q75" s="181"/>
      <c r="R75" s="181"/>
      <c r="S75" s="181"/>
      <c r="T75" s="181"/>
      <c r="U75" s="688">
        <v>0</v>
      </c>
      <c r="V75" s="8" t="s">
        <v>726</v>
      </c>
      <c r="W75" s="11"/>
      <c r="X75" s="11"/>
      <c r="Y75" s="369"/>
      <c r="Z75" s="379"/>
      <c r="AA75" s="660"/>
      <c r="AB75" s="530"/>
      <c r="AE75" s="664">
        <f>Drilling!S108</f>
        <v>0</v>
      </c>
      <c r="AF75" s="659">
        <f>U75</f>
        <v>0</v>
      </c>
      <c r="AG75" s="448" t="s">
        <v>596</v>
      </c>
    </row>
    <row r="76" spans="1:33" s="448" customFormat="1" ht="14.25" customHeight="1" x14ac:dyDescent="0.25">
      <c r="A76" s="681"/>
      <c r="B76" s="8"/>
      <c r="C76" s="39"/>
      <c r="D76" s="39"/>
      <c r="E76" s="39"/>
      <c r="F76" s="39"/>
      <c r="G76" s="39"/>
      <c r="H76" s="39"/>
      <c r="I76" s="148"/>
      <c r="J76" s="39"/>
      <c r="K76" s="39"/>
      <c r="L76" s="39"/>
      <c r="M76" s="39"/>
      <c r="N76" s="39"/>
      <c r="O76" s="181"/>
      <c r="P76" s="181"/>
      <c r="Q76" s="181"/>
      <c r="R76" s="181"/>
      <c r="S76" s="181"/>
      <c r="T76" s="181"/>
      <c r="U76" s="689">
        <v>0</v>
      </c>
      <c r="V76" s="8" t="s">
        <v>727</v>
      </c>
      <c r="W76" s="11"/>
      <c r="X76" s="11"/>
      <c r="Y76" s="369"/>
      <c r="Z76" s="379"/>
      <c r="AA76" s="660"/>
      <c r="AB76" s="530"/>
      <c r="AE76" s="666"/>
    </row>
    <row r="77" spans="1:33" s="665" customFormat="1" ht="14.25" customHeight="1" x14ac:dyDescent="0.25">
      <c r="A77" s="681"/>
      <c r="B77" s="8"/>
      <c r="C77" s="8"/>
      <c r="D77" s="8"/>
      <c r="E77" s="8"/>
      <c r="F77" s="8"/>
      <c r="G77" s="8"/>
      <c r="H77" s="8"/>
      <c r="I77" s="7"/>
      <c r="J77" s="8"/>
      <c r="K77" s="39"/>
      <c r="L77" s="39"/>
      <c r="M77" s="39"/>
      <c r="N77" s="39"/>
      <c r="O77" s="181"/>
      <c r="P77" s="181"/>
      <c r="Q77" s="181"/>
      <c r="R77" s="181"/>
      <c r="S77" s="181"/>
      <c r="T77" s="181"/>
      <c r="U77" s="630"/>
      <c r="V77" s="8"/>
      <c r="W77" s="11"/>
      <c r="X77" s="11"/>
      <c r="Y77" s="369"/>
      <c r="Z77" s="379"/>
      <c r="AA77" s="660"/>
      <c r="AB77" s="530"/>
      <c r="AE77" s="667"/>
    </row>
    <row r="78" spans="1:33" s="448" customFormat="1" ht="14.25" customHeight="1" thickBot="1" x14ac:dyDescent="0.3">
      <c r="A78" s="681">
        <v>78</v>
      </c>
      <c r="B78" s="761" t="s">
        <v>761</v>
      </c>
      <c r="C78" s="761"/>
      <c r="D78" s="761"/>
      <c r="E78" s="761"/>
      <c r="F78" s="761"/>
      <c r="G78" s="761"/>
      <c r="H78" s="761"/>
      <c r="I78" s="761"/>
      <c r="J78" s="761"/>
      <c r="K78" s="761"/>
      <c r="L78" s="39"/>
      <c r="M78" s="39"/>
      <c r="N78" s="39"/>
      <c r="O78" s="181"/>
      <c r="P78" s="181"/>
      <c r="Q78" s="181"/>
      <c r="R78" s="181"/>
      <c r="S78" s="181"/>
      <c r="T78" s="181"/>
      <c r="U78" s="688">
        <v>0</v>
      </c>
      <c r="V78" s="8" t="s">
        <v>728</v>
      </c>
      <c r="W78" s="11"/>
      <c r="X78" s="11"/>
      <c r="Y78" s="369"/>
      <c r="Z78" s="379"/>
      <c r="AA78" s="660"/>
      <c r="AB78" s="530"/>
      <c r="AE78" s="664">
        <f>Drilling!S109</f>
        <v>0</v>
      </c>
      <c r="AF78" s="659">
        <f>U78</f>
        <v>0</v>
      </c>
      <c r="AG78" s="448" t="s">
        <v>598</v>
      </c>
    </row>
    <row r="79" spans="1:33" s="665" customFormat="1" ht="14.25" customHeight="1" x14ac:dyDescent="0.25">
      <c r="A79" s="681"/>
      <c r="B79" s="8"/>
      <c r="C79" s="8"/>
      <c r="D79" s="8"/>
      <c r="E79" s="8"/>
      <c r="F79" s="8"/>
      <c r="G79" s="8"/>
      <c r="H79" s="8"/>
      <c r="I79" s="7"/>
      <c r="J79" s="8"/>
      <c r="K79" s="39"/>
      <c r="L79" s="39"/>
      <c r="M79" s="39"/>
      <c r="N79" s="39"/>
      <c r="O79" s="181"/>
      <c r="P79" s="181"/>
      <c r="Q79" s="181"/>
      <c r="R79" s="181"/>
      <c r="S79" s="181"/>
      <c r="T79" s="181"/>
      <c r="U79" s="630"/>
      <c r="V79" s="8"/>
      <c r="W79" s="11"/>
      <c r="X79" s="11"/>
      <c r="Y79" s="369"/>
      <c r="Z79" s="379"/>
      <c r="AA79" s="660"/>
      <c r="AB79" s="530"/>
      <c r="AE79" s="667"/>
    </row>
    <row r="80" spans="1:33" s="448" customFormat="1" ht="14.25" customHeight="1" thickBot="1" x14ac:dyDescent="0.3">
      <c r="A80" s="681">
        <v>79</v>
      </c>
      <c r="B80" s="761" t="s">
        <v>757</v>
      </c>
      <c r="C80" s="761"/>
      <c r="D80" s="761"/>
      <c r="E80" s="761"/>
      <c r="F80" s="761"/>
      <c r="G80" s="761"/>
      <c r="H80" s="761"/>
      <c r="I80" s="761"/>
      <c r="J80" s="761"/>
      <c r="K80" s="761"/>
      <c r="L80" s="761"/>
      <c r="M80" s="761"/>
      <c r="N80" s="39"/>
      <c r="O80" s="181"/>
      <c r="P80" s="181"/>
      <c r="Q80" s="181"/>
      <c r="R80" s="181"/>
      <c r="S80" s="181"/>
      <c r="T80" s="181"/>
      <c r="U80" s="688">
        <v>0</v>
      </c>
      <c r="V80" s="8" t="s">
        <v>726</v>
      </c>
      <c r="W80" s="11"/>
      <c r="X80" s="11"/>
      <c r="Y80" s="369"/>
      <c r="Z80" s="379"/>
      <c r="AA80" s="660"/>
      <c r="AB80" s="530"/>
      <c r="AE80" s="664">
        <f>Drilling!S110</f>
        <v>0</v>
      </c>
      <c r="AF80" s="659">
        <f>U80</f>
        <v>0</v>
      </c>
      <c r="AG80" s="448" t="s">
        <v>596</v>
      </c>
    </row>
    <row r="81" spans="1:33" s="665" customFormat="1" ht="14.25" customHeight="1" x14ac:dyDescent="0.25">
      <c r="A81" s="681"/>
      <c r="B81" s="8"/>
      <c r="C81" s="8"/>
      <c r="D81" s="8"/>
      <c r="E81" s="8"/>
      <c r="F81" s="8"/>
      <c r="G81" s="8"/>
      <c r="H81" s="8"/>
      <c r="I81" s="7"/>
      <c r="J81" s="8"/>
      <c r="K81" s="39"/>
      <c r="L81" s="39"/>
      <c r="M81" s="39"/>
      <c r="N81" s="39"/>
      <c r="O81" s="181"/>
      <c r="P81" s="181"/>
      <c r="Q81" s="181"/>
      <c r="R81" s="181"/>
      <c r="S81" s="181"/>
      <c r="T81" s="181"/>
      <c r="U81" s="630"/>
      <c r="V81" s="8"/>
      <c r="W81" s="11"/>
      <c r="X81" s="11"/>
      <c r="Y81" s="668"/>
      <c r="Z81" s="669"/>
      <c r="AA81" s="670"/>
      <c r="AB81" s="661"/>
      <c r="AE81" s="667"/>
    </row>
    <row r="82" spans="1:33" s="448" customFormat="1" ht="14.25" customHeight="1" thickBot="1" x14ac:dyDescent="0.3">
      <c r="A82" s="681">
        <v>80</v>
      </c>
      <c r="B82" s="761" t="s">
        <v>758</v>
      </c>
      <c r="C82" s="761"/>
      <c r="D82" s="761"/>
      <c r="E82" s="761"/>
      <c r="F82" s="761"/>
      <c r="G82" s="761"/>
      <c r="H82" s="761"/>
      <c r="I82" s="761"/>
      <c r="J82" s="761"/>
      <c r="K82" s="761"/>
      <c r="L82" s="761"/>
      <c r="M82" s="761"/>
      <c r="N82" s="761"/>
      <c r="O82" s="181"/>
      <c r="P82" s="181"/>
      <c r="Q82" s="181"/>
      <c r="R82" s="181"/>
      <c r="S82" s="181"/>
      <c r="T82" s="181"/>
      <c r="U82" s="688">
        <v>0</v>
      </c>
      <c r="V82" s="8" t="s">
        <v>726</v>
      </c>
      <c r="W82" s="11"/>
      <c r="X82" s="11"/>
      <c r="Y82" s="369"/>
      <c r="Z82" s="379"/>
      <c r="AA82" s="660"/>
      <c r="AB82" s="530"/>
      <c r="AE82" s="664">
        <f>Drilling!S111</f>
        <v>0</v>
      </c>
      <c r="AF82" s="659">
        <f>U82</f>
        <v>0</v>
      </c>
      <c r="AG82" s="448" t="s">
        <v>596</v>
      </c>
    </row>
    <row r="83" spans="1:33" s="448" customFormat="1" ht="14.25" customHeight="1" x14ac:dyDescent="0.25">
      <c r="A83" s="681"/>
      <c r="B83" s="8"/>
      <c r="C83" s="8"/>
      <c r="D83" s="8"/>
      <c r="E83" s="8"/>
      <c r="F83" s="8"/>
      <c r="G83" s="8"/>
      <c r="H83" s="8"/>
      <c r="I83" s="7"/>
      <c r="J83" s="8"/>
      <c r="K83" s="39"/>
      <c r="L83" s="39"/>
      <c r="M83" s="39"/>
      <c r="N83" s="39"/>
      <c r="O83" s="181"/>
      <c r="P83" s="181"/>
      <c r="Q83" s="181"/>
      <c r="R83" s="181"/>
      <c r="S83" s="181"/>
      <c r="T83" s="181"/>
      <c r="U83" s="630"/>
      <c r="V83" s="8"/>
      <c r="W83" s="11"/>
      <c r="X83" s="11"/>
      <c r="Y83" s="369"/>
      <c r="Z83" s="379"/>
      <c r="AA83" s="660"/>
      <c r="AB83" s="530"/>
      <c r="AE83" s="666"/>
    </row>
    <row r="84" spans="1:33" s="448" customFormat="1" ht="14.25" customHeight="1" thickBot="1" x14ac:dyDescent="0.3">
      <c r="A84" s="681">
        <v>81</v>
      </c>
      <c r="B84" s="761" t="s">
        <v>759</v>
      </c>
      <c r="C84" s="761"/>
      <c r="D84" s="761"/>
      <c r="E84" s="761"/>
      <c r="F84" s="761"/>
      <c r="G84" s="761"/>
      <c r="H84" s="761"/>
      <c r="I84" s="761"/>
      <c r="J84" s="761"/>
      <c r="K84" s="39"/>
      <c r="L84" s="39"/>
      <c r="M84" s="39"/>
      <c r="N84" s="39"/>
      <c r="O84" s="181"/>
      <c r="P84" s="181"/>
      <c r="Q84" s="181"/>
      <c r="R84" s="181"/>
      <c r="S84" s="181"/>
      <c r="T84" s="181"/>
      <c r="U84" s="688">
        <v>0</v>
      </c>
      <c r="V84" s="8" t="s">
        <v>726</v>
      </c>
      <c r="W84" s="11"/>
      <c r="X84" s="11"/>
      <c r="Y84" s="369"/>
      <c r="Z84" s="379"/>
      <c r="AA84" s="660"/>
      <c r="AB84" s="530"/>
      <c r="AE84" s="664">
        <f>Drilling!S112</f>
        <v>0</v>
      </c>
      <c r="AF84" s="659">
        <f>U84</f>
        <v>0</v>
      </c>
      <c r="AG84" s="448" t="s">
        <v>596</v>
      </c>
    </row>
    <row r="85" spans="1:33" s="448" customFormat="1" ht="14.25" customHeight="1" x14ac:dyDescent="0.25">
      <c r="A85" s="681"/>
      <c r="B85" s="8"/>
      <c r="C85" s="8"/>
      <c r="D85" s="8"/>
      <c r="E85" s="8"/>
      <c r="F85" s="8"/>
      <c r="G85" s="8"/>
      <c r="H85" s="8"/>
      <c r="I85" s="7"/>
      <c r="J85" s="8"/>
      <c r="K85" s="39"/>
      <c r="L85" s="39"/>
      <c r="M85" s="39"/>
      <c r="N85" s="39"/>
      <c r="O85" s="181"/>
      <c r="P85" s="181"/>
      <c r="Q85" s="181"/>
      <c r="R85" s="181"/>
      <c r="S85" s="181"/>
      <c r="T85" s="181"/>
      <c r="U85" s="20"/>
      <c r="V85" s="8"/>
      <c r="W85" s="11"/>
      <c r="X85" s="11"/>
      <c r="Y85" s="369"/>
      <c r="Z85" s="379"/>
      <c r="AA85" s="660"/>
      <c r="AB85" s="530"/>
    </row>
    <row r="86" spans="1:33" s="665" customFormat="1" ht="14.25" customHeight="1" x14ac:dyDescent="0.25">
      <c r="A86" s="681">
        <v>82</v>
      </c>
      <c r="B86" s="761" t="s">
        <v>760</v>
      </c>
      <c r="C86" s="761"/>
      <c r="D86" s="761"/>
      <c r="E86" s="761"/>
      <c r="F86" s="761"/>
      <c r="G86" s="761"/>
      <c r="H86" s="8"/>
      <c r="I86" s="7"/>
      <c r="J86" s="8"/>
      <c r="K86" s="39"/>
      <c r="L86" s="39"/>
      <c r="M86" s="39"/>
      <c r="N86" s="39"/>
      <c r="O86" s="181"/>
      <c r="P86" s="181"/>
      <c r="Q86" s="181"/>
      <c r="R86" s="181"/>
      <c r="S86" s="181"/>
      <c r="T86" s="181"/>
      <c r="U86" s="687">
        <v>0</v>
      </c>
      <c r="V86" s="8" t="s">
        <v>723</v>
      </c>
      <c r="W86" s="11"/>
      <c r="X86" s="11"/>
      <c r="Y86" s="668"/>
      <c r="Z86" s="671"/>
      <c r="AA86" s="660"/>
      <c r="AB86" s="661"/>
    </row>
    <row r="87" spans="1:33" s="145" customFormat="1" ht="14.25" customHeight="1" x14ac:dyDescent="0.2">
      <c r="A87" s="148"/>
      <c r="B87" s="39"/>
      <c r="C87" s="39"/>
      <c r="D87" s="39"/>
      <c r="E87" s="39"/>
      <c r="F87" s="39"/>
      <c r="G87" s="39"/>
      <c r="H87" s="39"/>
      <c r="I87" s="148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11"/>
      <c r="V87" s="8"/>
      <c r="W87" s="11"/>
      <c r="X87" s="11"/>
      <c r="Y87" s="22"/>
      <c r="Z87" s="8"/>
      <c r="AA87" s="647"/>
      <c r="AB87" s="143"/>
      <c r="AG87" s="149"/>
    </row>
    <row r="88" spans="1:33" s="86" customFormat="1" ht="14.25" customHeight="1" x14ac:dyDescent="0.25">
      <c r="A88" s="148"/>
      <c r="B88" s="244"/>
      <c r="C88" s="50"/>
      <c r="D88" s="244"/>
      <c r="E88" s="244"/>
      <c r="F88" s="244"/>
      <c r="G88" s="244"/>
      <c r="H88" s="244"/>
      <c r="I88" s="244"/>
      <c r="J88" s="244"/>
      <c r="K88" s="362"/>
      <c r="L88" s="625"/>
      <c r="M88" s="625"/>
      <c r="N88" s="625"/>
      <c r="O88" s="363"/>
      <c r="P88" s="363"/>
      <c r="Q88" s="363"/>
      <c r="R88" s="363"/>
      <c r="S88" s="363"/>
      <c r="T88" s="363"/>
      <c r="U88" s="8"/>
      <c r="V88" s="8"/>
      <c r="W88" s="11"/>
      <c r="X88" s="11"/>
      <c r="Y88" s="22"/>
      <c r="Z88" s="8"/>
      <c r="AA88" s="647"/>
      <c r="AB88" s="143"/>
    </row>
    <row r="89" spans="1:33" s="86" customFormat="1" ht="14.25" customHeight="1" x14ac:dyDescent="0.25">
      <c r="A89" s="148"/>
      <c r="B89" s="351"/>
      <c r="C89" s="351"/>
      <c r="D89" s="351"/>
      <c r="E89" s="364"/>
      <c r="F89" s="763"/>
      <c r="G89" s="763"/>
      <c r="H89" s="763"/>
      <c r="I89" s="763"/>
      <c r="J89" s="763"/>
      <c r="K89" s="763"/>
      <c r="L89" s="763"/>
      <c r="M89" s="763"/>
      <c r="N89" s="626"/>
      <c r="O89" s="365"/>
      <c r="P89" s="365"/>
      <c r="Q89" s="365"/>
      <c r="R89" s="365"/>
      <c r="S89" s="365"/>
      <c r="T89" s="365"/>
      <c r="U89" s="8"/>
      <c r="V89" s="8"/>
      <c r="W89" s="11"/>
      <c r="X89" s="11"/>
      <c r="Y89" s="22"/>
      <c r="Z89" s="8"/>
      <c r="AA89" s="647"/>
      <c r="AB89" s="143"/>
    </row>
    <row r="90" spans="1:33" s="86" customFormat="1" ht="14.25" customHeight="1" x14ac:dyDescent="0.2">
      <c r="A90" s="148"/>
      <c r="B90" s="244"/>
      <c r="C90" s="50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44"/>
      <c r="O90" s="74"/>
      <c r="P90" s="74"/>
      <c r="Q90" s="74"/>
      <c r="R90" s="74"/>
      <c r="S90" s="74"/>
      <c r="T90" s="74"/>
      <c r="U90" s="8"/>
      <c r="V90" s="8"/>
      <c r="W90" s="11"/>
      <c r="X90" s="11"/>
      <c r="Y90" s="22"/>
      <c r="Z90" s="8"/>
      <c r="AA90" s="647"/>
      <c r="AB90" s="143"/>
    </row>
    <row r="91" spans="1:33" s="677" customFormat="1" ht="14.25" customHeight="1" x14ac:dyDescent="0.2">
      <c r="A91" s="672"/>
      <c r="B91" s="760"/>
      <c r="C91" s="760"/>
      <c r="D91" s="760"/>
      <c r="E91" s="764"/>
      <c r="F91" s="764"/>
      <c r="G91" s="764"/>
      <c r="H91" s="764"/>
      <c r="I91" s="764"/>
      <c r="J91" s="764"/>
      <c r="K91" s="764"/>
      <c r="L91" s="764"/>
      <c r="M91" s="764"/>
      <c r="N91" s="673"/>
      <c r="O91" s="674"/>
      <c r="P91" s="674"/>
      <c r="Q91" s="674"/>
      <c r="R91" s="674"/>
      <c r="S91" s="674"/>
      <c r="T91" s="674"/>
      <c r="U91" s="647"/>
      <c r="V91" s="647"/>
      <c r="W91" s="675"/>
      <c r="X91" s="675"/>
      <c r="Y91" s="676"/>
      <c r="Z91" s="647"/>
      <c r="AA91" s="647"/>
      <c r="AB91" s="649"/>
    </row>
    <row r="92" spans="1:33" s="677" customFormat="1" ht="14.25" customHeight="1" x14ac:dyDescent="0.2">
      <c r="A92" s="672"/>
      <c r="B92" s="673"/>
      <c r="C92" s="678"/>
      <c r="D92" s="673"/>
      <c r="E92" s="673"/>
      <c r="F92" s="673"/>
      <c r="G92" s="673"/>
      <c r="H92" s="673"/>
      <c r="I92" s="673"/>
      <c r="J92" s="673"/>
      <c r="K92" s="673"/>
      <c r="L92" s="673"/>
      <c r="M92" s="673"/>
      <c r="N92" s="673"/>
      <c r="O92" s="674"/>
      <c r="P92" s="674"/>
      <c r="Q92" s="674"/>
      <c r="R92" s="674"/>
      <c r="S92" s="674"/>
      <c r="T92" s="674"/>
      <c r="U92" s="647"/>
      <c r="V92" s="647"/>
      <c r="W92" s="675"/>
      <c r="X92" s="675"/>
      <c r="Y92" s="676"/>
      <c r="Z92" s="647"/>
      <c r="AA92" s="647"/>
      <c r="AB92" s="649"/>
    </row>
    <row r="93" spans="1:33" s="677" customFormat="1" ht="14.25" customHeight="1" x14ac:dyDescent="0.2">
      <c r="A93" s="674"/>
      <c r="B93" s="756"/>
      <c r="C93" s="756"/>
      <c r="D93" s="756"/>
      <c r="E93" s="764"/>
      <c r="F93" s="764"/>
      <c r="G93" s="764"/>
      <c r="H93" s="764"/>
      <c r="I93" s="764"/>
      <c r="J93" s="764"/>
      <c r="K93" s="764"/>
      <c r="L93" s="764"/>
      <c r="M93" s="764"/>
      <c r="N93" s="673"/>
      <c r="O93" s="674"/>
      <c r="P93" s="674"/>
      <c r="Q93" s="674"/>
      <c r="R93" s="674"/>
      <c r="S93" s="674"/>
      <c r="T93" s="674"/>
      <c r="U93" s="647"/>
      <c r="V93" s="647"/>
      <c r="W93" s="675"/>
      <c r="X93" s="675"/>
      <c r="Y93" s="676"/>
      <c r="Z93" s="647"/>
      <c r="AA93" s="647"/>
      <c r="AB93" s="649"/>
    </row>
    <row r="94" spans="1:33" s="677" customFormat="1" ht="14.25" customHeight="1" x14ac:dyDescent="0.2">
      <c r="A94" s="674"/>
      <c r="B94" s="673"/>
      <c r="C94" s="678"/>
      <c r="D94" s="673"/>
      <c r="E94" s="673"/>
      <c r="F94" s="673"/>
      <c r="G94" s="673"/>
      <c r="H94" s="673"/>
      <c r="I94" s="673"/>
      <c r="J94" s="673"/>
      <c r="K94" s="673"/>
      <c r="L94" s="673"/>
      <c r="M94" s="673"/>
      <c r="N94" s="673"/>
      <c r="O94" s="674"/>
      <c r="P94" s="674"/>
      <c r="Q94" s="674"/>
      <c r="R94" s="674"/>
      <c r="S94" s="674"/>
      <c r="T94" s="674"/>
      <c r="U94" s="647"/>
      <c r="V94" s="647"/>
      <c r="W94" s="675"/>
      <c r="X94" s="675"/>
      <c r="Y94" s="676"/>
      <c r="Z94" s="647"/>
      <c r="AA94" s="647"/>
      <c r="AB94" s="649"/>
    </row>
    <row r="95" spans="1:33" s="677" customFormat="1" ht="14.25" customHeight="1" x14ac:dyDescent="0.2">
      <c r="A95" s="674"/>
      <c r="B95" s="673"/>
      <c r="C95" s="678"/>
      <c r="D95" s="673"/>
      <c r="E95" s="673"/>
      <c r="F95" s="673"/>
      <c r="G95" s="673"/>
      <c r="H95" s="673"/>
      <c r="I95" s="673"/>
      <c r="J95" s="673"/>
      <c r="K95" s="673"/>
      <c r="L95" s="673"/>
      <c r="M95" s="673"/>
      <c r="N95" s="673"/>
      <c r="O95" s="674"/>
      <c r="P95" s="674"/>
      <c r="Q95" s="674"/>
      <c r="R95" s="674"/>
      <c r="S95" s="674"/>
      <c r="T95" s="674"/>
      <c r="U95" s="647"/>
      <c r="V95" s="647"/>
      <c r="W95" s="675"/>
      <c r="X95" s="675"/>
      <c r="Y95" s="676"/>
      <c r="Z95" s="647"/>
      <c r="AA95" s="647"/>
      <c r="AB95" s="649"/>
    </row>
    <row r="96" spans="1:33" s="86" customFormat="1" ht="14.25" customHeight="1" x14ac:dyDescent="0.2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258"/>
      <c r="V96" s="258"/>
      <c r="W96" s="259"/>
      <c r="X96" s="259"/>
      <c r="Y96" s="260"/>
      <c r="Z96" s="258"/>
      <c r="AA96" s="647"/>
      <c r="AB96" s="143"/>
    </row>
    <row r="97" spans="1:28" s="86" customFormat="1" ht="14.25" customHeight="1" x14ac:dyDescent="0.2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258"/>
      <c r="V97" s="258"/>
      <c r="W97" s="259"/>
      <c r="X97" s="259"/>
      <c r="Y97" s="260"/>
      <c r="Z97" s="258"/>
      <c r="AA97" s="647"/>
      <c r="AB97" s="143"/>
    </row>
    <row r="98" spans="1:28" s="86" customFormat="1" ht="14.25" customHeight="1" x14ac:dyDescent="0.2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258"/>
      <c r="V98" s="258"/>
      <c r="W98" s="259"/>
      <c r="X98" s="259"/>
      <c r="Y98" s="260"/>
      <c r="Z98" s="258"/>
      <c r="AA98" s="647"/>
      <c r="AB98" s="143"/>
    </row>
    <row r="99" spans="1:28" s="86" customFormat="1" ht="14.25" customHeight="1" x14ac:dyDescent="0.2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258"/>
      <c r="V99" s="258"/>
      <c r="W99" s="259"/>
      <c r="X99" s="259"/>
      <c r="Y99" s="260"/>
      <c r="Z99" s="258"/>
      <c r="AA99" s="647"/>
      <c r="AB99" s="143"/>
    </row>
    <row r="100" spans="1:28" s="86" customFormat="1" ht="14.25" customHeight="1" x14ac:dyDescent="0.2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258"/>
      <c r="V100" s="258"/>
      <c r="W100" s="259"/>
      <c r="X100" s="259"/>
      <c r="Y100" s="260"/>
      <c r="Z100" s="258"/>
      <c r="AA100" s="647"/>
      <c r="AB100" s="143"/>
    </row>
    <row r="101" spans="1:28" s="86" customFormat="1" ht="14.25" customHeight="1" x14ac:dyDescent="0.2">
      <c r="A101" s="150"/>
      <c r="B101" s="80"/>
      <c r="C101" s="80"/>
      <c r="D101" s="80"/>
      <c r="E101" s="80"/>
      <c r="F101" s="80"/>
      <c r="G101" s="80"/>
      <c r="H101" s="80"/>
      <c r="I101" s="81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258"/>
      <c r="V101" s="258"/>
      <c r="W101" s="259"/>
      <c r="X101" s="259"/>
      <c r="Y101" s="260"/>
      <c r="Z101" s="258"/>
      <c r="AA101" s="647"/>
      <c r="AB101" s="143"/>
    </row>
    <row r="102" spans="1:28" s="86" customFormat="1" ht="14.25" customHeight="1" x14ac:dyDescent="0.2">
      <c r="A102" s="150"/>
      <c r="B102" s="80"/>
      <c r="C102" s="80"/>
      <c r="D102" s="80"/>
      <c r="E102" s="80"/>
      <c r="F102" s="80"/>
      <c r="G102" s="80"/>
      <c r="H102" s="80"/>
      <c r="I102" s="81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258"/>
      <c r="V102" s="258"/>
      <c r="W102" s="259"/>
      <c r="X102" s="259"/>
      <c r="Y102" s="260"/>
      <c r="Z102" s="258"/>
      <c r="AA102" s="647"/>
      <c r="AB102" s="143"/>
    </row>
    <row r="103" spans="1:28" s="86" customFormat="1" ht="14.25" customHeight="1" x14ac:dyDescent="0.2">
      <c r="A103" s="150"/>
      <c r="B103" s="80"/>
      <c r="C103" s="80"/>
      <c r="D103" s="80"/>
      <c r="E103" s="80"/>
      <c r="F103" s="80"/>
      <c r="G103" s="80"/>
      <c r="H103" s="80"/>
      <c r="I103" s="81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258"/>
      <c r="V103" s="258"/>
      <c r="W103" s="259"/>
      <c r="X103" s="259"/>
      <c r="Y103" s="260"/>
      <c r="Z103" s="258"/>
      <c r="AA103" s="647"/>
      <c r="AB103" s="143"/>
    </row>
    <row r="104" spans="1:28" s="86" customFormat="1" ht="14.25" customHeight="1" x14ac:dyDescent="0.2">
      <c r="A104" s="150"/>
      <c r="B104" s="80"/>
      <c r="C104" s="80"/>
      <c r="D104" s="80"/>
      <c r="E104" s="80"/>
      <c r="F104" s="80"/>
      <c r="G104" s="80"/>
      <c r="H104" s="80"/>
      <c r="I104" s="81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258"/>
      <c r="V104" s="258"/>
      <c r="W104" s="259"/>
      <c r="X104" s="259"/>
      <c r="Y104" s="260"/>
      <c r="Z104" s="258"/>
      <c r="AA104" s="647"/>
      <c r="AB104" s="143"/>
    </row>
    <row r="105" spans="1:28" s="86" customFormat="1" ht="14.25" customHeight="1" x14ac:dyDescent="0.2">
      <c r="A105" s="150"/>
      <c r="B105" s="80"/>
      <c r="C105" s="80"/>
      <c r="D105" s="80"/>
      <c r="E105" s="80"/>
      <c r="F105" s="80"/>
      <c r="G105" s="80"/>
      <c r="H105" s="80"/>
      <c r="I105" s="81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258"/>
      <c r="V105" s="258"/>
      <c r="W105" s="259"/>
      <c r="X105" s="259"/>
      <c r="Y105" s="260"/>
      <c r="Z105" s="258"/>
      <c r="AA105" s="647"/>
      <c r="AB105" s="143"/>
    </row>
    <row r="106" spans="1:28" s="86" customFormat="1" ht="14.25" customHeight="1" x14ac:dyDescent="0.2">
      <c r="A106" s="150"/>
      <c r="B106" s="80"/>
      <c r="C106" s="80"/>
      <c r="D106" s="80"/>
      <c r="E106" s="80"/>
      <c r="F106" s="80"/>
      <c r="G106" s="80"/>
      <c r="H106" s="80"/>
      <c r="I106" s="81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258"/>
      <c r="V106" s="258"/>
      <c r="W106" s="259"/>
      <c r="X106" s="259"/>
      <c r="Y106" s="260"/>
      <c r="Z106" s="258"/>
      <c r="AA106" s="647"/>
      <c r="AB106" s="143"/>
    </row>
    <row r="107" spans="1:28" s="86" customFormat="1" ht="14.25" customHeight="1" x14ac:dyDescent="0.2">
      <c r="A107" s="558"/>
      <c r="I107" s="559"/>
      <c r="U107" s="143"/>
      <c r="V107" s="143"/>
      <c r="W107" s="256"/>
      <c r="X107" s="256"/>
      <c r="Y107" s="257"/>
      <c r="Z107" s="143"/>
      <c r="AA107" s="649"/>
      <c r="AB107" s="143"/>
    </row>
    <row r="108" spans="1:28" s="86" customFormat="1" ht="14.25" customHeight="1" x14ac:dyDescent="0.2">
      <c r="A108" s="558"/>
      <c r="I108" s="559"/>
      <c r="U108" s="143"/>
      <c r="V108" s="143"/>
      <c r="W108" s="256"/>
      <c r="X108" s="256"/>
      <c r="Y108" s="257"/>
      <c r="Z108" s="143"/>
      <c r="AA108" s="649"/>
      <c r="AB108" s="143"/>
    </row>
    <row r="109" spans="1:28" s="86" customFormat="1" ht="14.25" customHeight="1" x14ac:dyDescent="0.2">
      <c r="A109" s="558"/>
      <c r="I109" s="559"/>
      <c r="U109" s="143"/>
      <c r="V109" s="143"/>
      <c r="W109" s="256"/>
      <c r="X109" s="256"/>
      <c r="Y109" s="257"/>
      <c r="Z109" s="143"/>
      <c r="AA109" s="649"/>
      <c r="AB109" s="143"/>
    </row>
    <row r="110" spans="1:28" s="86" customFormat="1" ht="14.25" customHeight="1" x14ac:dyDescent="0.2">
      <c r="A110" s="558"/>
      <c r="I110" s="559"/>
      <c r="U110" s="143"/>
      <c r="V110" s="143"/>
      <c r="W110" s="256"/>
      <c r="X110" s="256"/>
      <c r="Y110" s="257"/>
      <c r="Z110" s="143"/>
      <c r="AA110" s="649"/>
      <c r="AB110" s="143"/>
    </row>
    <row r="111" spans="1:28" s="86" customFormat="1" ht="14.25" customHeight="1" x14ac:dyDescent="0.2">
      <c r="A111" s="558"/>
      <c r="I111" s="559"/>
      <c r="U111" s="143"/>
      <c r="V111" s="143"/>
      <c r="W111" s="256"/>
      <c r="X111" s="256"/>
      <c r="Y111" s="257"/>
      <c r="Z111" s="143"/>
      <c r="AA111" s="649"/>
      <c r="AB111" s="143"/>
    </row>
    <row r="112" spans="1:28" s="86" customFormat="1" ht="14.25" customHeight="1" x14ac:dyDescent="0.2">
      <c r="A112" s="558"/>
      <c r="I112" s="559"/>
      <c r="U112" s="143"/>
      <c r="V112" s="143"/>
      <c r="W112" s="256"/>
      <c r="X112" s="256"/>
      <c r="Y112" s="257"/>
      <c r="Z112" s="143"/>
      <c r="AA112" s="649"/>
      <c r="AB112" s="143"/>
    </row>
    <row r="113" spans="1:28" s="86" customFormat="1" ht="12" x14ac:dyDescent="0.2">
      <c r="A113" s="145"/>
      <c r="U113" s="143"/>
      <c r="V113" s="143"/>
      <c r="W113" s="256"/>
      <c r="X113" s="256"/>
      <c r="Y113" s="257"/>
      <c r="Z113" s="143"/>
      <c r="AA113" s="649"/>
      <c r="AB113" s="143"/>
    </row>
    <row r="114" spans="1:28" s="86" customFormat="1" ht="12" x14ac:dyDescent="0.2">
      <c r="A114" s="145"/>
      <c r="U114" s="143"/>
      <c r="V114" s="143"/>
      <c r="W114" s="256"/>
      <c r="X114" s="256"/>
      <c r="Y114" s="257"/>
      <c r="Z114" s="143"/>
      <c r="AA114" s="649"/>
      <c r="AB114" s="143"/>
    </row>
    <row r="115" spans="1:28" s="86" customFormat="1" ht="12" x14ac:dyDescent="0.2">
      <c r="A115" s="145"/>
      <c r="U115" s="143"/>
      <c r="V115" s="143"/>
      <c r="W115" s="256"/>
      <c r="X115" s="256"/>
      <c r="Y115" s="257"/>
      <c r="Z115" s="143"/>
      <c r="AA115" s="649"/>
      <c r="AB115" s="143"/>
    </row>
    <row r="116" spans="1:28" s="86" customFormat="1" ht="12" x14ac:dyDescent="0.2">
      <c r="A116" s="145"/>
      <c r="U116" s="143"/>
      <c r="V116" s="143"/>
      <c r="W116" s="256"/>
      <c r="X116" s="256"/>
      <c r="Y116" s="257"/>
      <c r="Z116" s="143"/>
      <c r="AA116" s="649"/>
      <c r="AB116" s="143"/>
    </row>
    <row r="117" spans="1:28" s="86" customFormat="1" ht="12" x14ac:dyDescent="0.2">
      <c r="A117" s="145"/>
      <c r="U117" s="143"/>
      <c r="V117" s="143"/>
      <c r="W117" s="256"/>
      <c r="X117" s="256"/>
      <c r="Y117" s="257"/>
      <c r="Z117" s="143"/>
      <c r="AA117" s="649"/>
      <c r="AB117" s="143"/>
    </row>
    <row r="118" spans="1:28" s="86" customFormat="1" ht="12" x14ac:dyDescent="0.2">
      <c r="A118" s="145"/>
      <c r="U118" s="143"/>
      <c r="V118" s="143"/>
      <c r="W118" s="256"/>
      <c r="X118" s="256"/>
      <c r="Y118" s="257"/>
      <c r="Z118" s="143"/>
      <c r="AA118" s="649"/>
      <c r="AB118" s="143"/>
    </row>
    <row r="119" spans="1:28" s="86" customFormat="1" ht="12" x14ac:dyDescent="0.2">
      <c r="A119" s="145"/>
      <c r="U119" s="143"/>
      <c r="V119" s="143"/>
      <c r="W119" s="256"/>
      <c r="X119" s="256"/>
      <c r="Y119" s="257"/>
      <c r="Z119" s="143"/>
      <c r="AA119" s="649"/>
      <c r="AB119" s="143"/>
    </row>
    <row r="120" spans="1:28" s="86" customFormat="1" ht="12" x14ac:dyDescent="0.2">
      <c r="A120" s="145"/>
      <c r="U120" s="143"/>
      <c r="V120" s="143"/>
      <c r="W120" s="256"/>
      <c r="X120" s="256"/>
      <c r="Y120" s="257"/>
      <c r="Z120" s="143"/>
      <c r="AA120" s="649"/>
      <c r="AB120" s="143"/>
    </row>
    <row r="121" spans="1:28" s="86" customFormat="1" ht="12" x14ac:dyDescent="0.2">
      <c r="A121" s="145"/>
      <c r="U121" s="143"/>
      <c r="V121" s="143"/>
      <c r="W121" s="256"/>
      <c r="X121" s="256"/>
      <c r="Y121" s="257"/>
      <c r="Z121" s="143"/>
      <c r="AA121" s="649"/>
      <c r="AB121" s="143"/>
    </row>
    <row r="122" spans="1:28" s="86" customFormat="1" ht="12" x14ac:dyDescent="0.2">
      <c r="A122" s="145"/>
      <c r="U122" s="143"/>
      <c r="V122" s="143"/>
      <c r="W122" s="256"/>
      <c r="X122" s="256"/>
      <c r="Y122" s="257"/>
      <c r="Z122" s="143"/>
      <c r="AA122" s="649"/>
      <c r="AB122" s="143"/>
    </row>
    <row r="123" spans="1:28" s="86" customFormat="1" ht="12" x14ac:dyDescent="0.2">
      <c r="A123" s="145"/>
      <c r="U123" s="143"/>
      <c r="V123" s="143"/>
      <c r="W123" s="256"/>
      <c r="X123" s="256"/>
      <c r="Y123" s="257"/>
      <c r="Z123" s="143"/>
      <c r="AA123" s="649"/>
      <c r="AB123" s="143"/>
    </row>
    <row r="124" spans="1:28" s="86" customFormat="1" ht="12" x14ac:dyDescent="0.2">
      <c r="A124" s="145"/>
      <c r="U124" s="143"/>
      <c r="V124" s="143"/>
      <c r="W124" s="256"/>
      <c r="X124" s="256"/>
      <c r="Y124" s="257"/>
      <c r="Z124" s="143"/>
      <c r="AA124" s="649"/>
      <c r="AB124" s="143"/>
    </row>
    <row r="125" spans="1:28" s="86" customFormat="1" ht="12" x14ac:dyDescent="0.2">
      <c r="A125" s="145"/>
      <c r="U125" s="143"/>
      <c r="V125" s="143"/>
      <c r="W125" s="256"/>
      <c r="X125" s="256"/>
      <c r="Y125" s="257"/>
      <c r="Z125" s="143"/>
      <c r="AA125" s="649"/>
      <c r="AB125" s="143"/>
    </row>
    <row r="126" spans="1:28" s="86" customFormat="1" ht="12" x14ac:dyDescent="0.2">
      <c r="A126" s="145"/>
      <c r="U126" s="143"/>
      <c r="V126" s="143"/>
      <c r="W126" s="256"/>
      <c r="X126" s="256"/>
      <c r="Y126" s="257"/>
      <c r="Z126" s="143"/>
      <c r="AA126" s="649"/>
      <c r="AB126" s="143"/>
    </row>
    <row r="127" spans="1:28" s="86" customFormat="1" ht="12" x14ac:dyDescent="0.2">
      <c r="A127" s="145"/>
      <c r="U127" s="143"/>
      <c r="V127" s="143"/>
      <c r="W127" s="256"/>
      <c r="X127" s="256"/>
      <c r="Y127" s="257"/>
      <c r="Z127" s="143"/>
      <c r="AA127" s="649"/>
      <c r="AB127" s="143"/>
    </row>
    <row r="128" spans="1:28" s="86" customFormat="1" ht="12" x14ac:dyDescent="0.2">
      <c r="A128" s="145"/>
      <c r="U128" s="143"/>
      <c r="V128" s="143"/>
      <c r="W128" s="256"/>
      <c r="X128" s="256"/>
      <c r="Y128" s="257"/>
      <c r="Z128" s="143"/>
      <c r="AA128" s="649"/>
      <c r="AB128" s="143"/>
    </row>
    <row r="129" spans="1:28" s="86" customFormat="1" ht="12" x14ac:dyDescent="0.2">
      <c r="A129" s="145"/>
      <c r="U129" s="143"/>
      <c r="V129" s="143"/>
      <c r="W129" s="256"/>
      <c r="X129" s="256"/>
      <c r="Y129" s="257"/>
      <c r="Z129" s="143"/>
      <c r="AA129" s="649"/>
      <c r="AB129" s="143"/>
    </row>
    <row r="130" spans="1:28" s="86" customFormat="1" ht="12" x14ac:dyDescent="0.2">
      <c r="A130" s="145"/>
      <c r="U130" s="143"/>
      <c r="V130" s="143"/>
      <c r="W130" s="256"/>
      <c r="X130" s="256"/>
      <c r="Y130" s="257"/>
      <c r="Z130" s="143"/>
      <c r="AA130" s="649"/>
      <c r="AB130" s="143"/>
    </row>
    <row r="131" spans="1:28" s="86" customFormat="1" ht="12" x14ac:dyDescent="0.2">
      <c r="A131" s="145"/>
      <c r="U131" s="143"/>
      <c r="V131" s="143"/>
      <c r="W131" s="256"/>
      <c r="X131" s="256"/>
      <c r="Y131" s="257"/>
      <c r="Z131" s="143"/>
      <c r="AA131" s="649"/>
      <c r="AB131" s="143"/>
    </row>
    <row r="132" spans="1:28" s="86" customFormat="1" ht="12" x14ac:dyDescent="0.2">
      <c r="A132" s="145"/>
      <c r="U132" s="143"/>
      <c r="V132" s="143"/>
      <c r="W132" s="256"/>
      <c r="X132" s="256"/>
      <c r="Y132" s="257"/>
      <c r="Z132" s="143"/>
      <c r="AA132" s="649"/>
      <c r="AB132" s="143"/>
    </row>
    <row r="133" spans="1:28" s="86" customFormat="1" ht="12" x14ac:dyDescent="0.2">
      <c r="A133" s="145"/>
      <c r="U133" s="143"/>
      <c r="V133" s="143"/>
      <c r="W133" s="256"/>
      <c r="X133" s="256"/>
      <c r="Y133" s="257"/>
      <c r="Z133" s="143"/>
      <c r="AA133" s="649"/>
      <c r="AB133" s="143"/>
    </row>
    <row r="134" spans="1:28" s="86" customFormat="1" ht="12" x14ac:dyDescent="0.2">
      <c r="A134" s="145"/>
      <c r="U134" s="143"/>
      <c r="V134" s="143"/>
      <c r="W134" s="256"/>
      <c r="X134" s="256"/>
      <c r="Y134" s="257"/>
      <c r="Z134" s="143"/>
      <c r="AA134" s="649"/>
      <c r="AB134" s="143"/>
    </row>
    <row r="135" spans="1:28" s="86" customFormat="1" ht="12" x14ac:dyDescent="0.2">
      <c r="A135" s="145"/>
      <c r="U135" s="143"/>
      <c r="V135" s="143"/>
      <c r="W135" s="256"/>
      <c r="X135" s="256"/>
      <c r="Y135" s="257"/>
      <c r="Z135" s="143"/>
      <c r="AA135" s="649"/>
      <c r="AB135" s="143"/>
    </row>
    <row r="136" spans="1:28" s="86" customFormat="1" ht="12" x14ac:dyDescent="0.2">
      <c r="A136" s="145"/>
      <c r="U136" s="143"/>
      <c r="V136" s="143"/>
      <c r="W136" s="256"/>
      <c r="X136" s="256"/>
      <c r="Y136" s="257"/>
      <c r="Z136" s="143"/>
      <c r="AA136" s="649"/>
      <c r="AB136" s="143"/>
    </row>
    <row r="137" spans="1:28" s="86" customFormat="1" ht="12" x14ac:dyDescent="0.2">
      <c r="A137" s="145"/>
      <c r="U137" s="143"/>
      <c r="V137" s="143"/>
      <c r="W137" s="256"/>
      <c r="X137" s="256"/>
      <c r="Y137" s="257"/>
      <c r="Z137" s="143"/>
      <c r="AA137" s="649"/>
      <c r="AB137" s="143"/>
    </row>
    <row r="138" spans="1:28" s="86" customFormat="1" ht="12" x14ac:dyDescent="0.2">
      <c r="A138" s="145"/>
      <c r="U138" s="143"/>
      <c r="V138" s="143"/>
      <c r="W138" s="256"/>
      <c r="X138" s="256"/>
      <c r="Y138" s="257"/>
      <c r="Z138" s="143"/>
      <c r="AA138" s="649"/>
      <c r="AB138" s="143"/>
    </row>
    <row r="139" spans="1:28" s="86" customFormat="1" ht="12" x14ac:dyDescent="0.2">
      <c r="A139" s="145"/>
      <c r="U139" s="143"/>
      <c r="V139" s="143"/>
      <c r="W139" s="256"/>
      <c r="X139" s="256"/>
      <c r="Y139" s="257"/>
      <c r="Z139" s="143"/>
      <c r="AA139" s="649"/>
      <c r="AB139" s="143"/>
    </row>
    <row r="140" spans="1:28" s="86" customFormat="1" ht="12" x14ac:dyDescent="0.2">
      <c r="A140" s="145"/>
      <c r="U140" s="143"/>
      <c r="V140" s="143"/>
      <c r="W140" s="256"/>
      <c r="X140" s="256"/>
      <c r="Y140" s="257"/>
      <c r="Z140" s="143"/>
      <c r="AA140" s="649"/>
      <c r="AB140" s="143"/>
    </row>
    <row r="141" spans="1:28" s="86" customFormat="1" ht="12" x14ac:dyDescent="0.2">
      <c r="A141" s="145"/>
      <c r="U141" s="143"/>
      <c r="V141" s="143"/>
      <c r="W141" s="256"/>
      <c r="X141" s="256"/>
      <c r="Y141" s="257"/>
      <c r="Z141" s="143"/>
      <c r="AA141" s="649"/>
      <c r="AB141" s="143"/>
    </row>
    <row r="142" spans="1:28" s="86" customFormat="1" ht="12" x14ac:dyDescent="0.2">
      <c r="A142" s="145"/>
      <c r="U142" s="143"/>
      <c r="V142" s="143"/>
      <c r="W142" s="256"/>
      <c r="X142" s="256"/>
      <c r="Y142" s="257"/>
      <c r="Z142" s="143"/>
      <c r="AA142" s="649"/>
      <c r="AB142" s="143"/>
    </row>
    <row r="143" spans="1:28" s="86" customFormat="1" ht="12" x14ac:dyDescent="0.2">
      <c r="A143" s="145"/>
      <c r="U143" s="143"/>
      <c r="V143" s="143"/>
      <c r="W143" s="256"/>
      <c r="X143" s="256"/>
      <c r="Y143" s="257"/>
      <c r="Z143" s="143"/>
      <c r="AA143" s="649"/>
      <c r="AB143" s="143"/>
    </row>
    <row r="144" spans="1:28" s="86" customFormat="1" ht="12" x14ac:dyDescent="0.2">
      <c r="A144" s="145"/>
      <c r="U144" s="143"/>
      <c r="V144" s="143"/>
      <c r="W144" s="256"/>
      <c r="X144" s="256"/>
      <c r="Y144" s="257"/>
      <c r="Z144" s="143"/>
      <c r="AA144" s="649"/>
      <c r="AB144" s="143"/>
    </row>
    <row r="145" spans="1:28" s="86" customFormat="1" ht="12" x14ac:dyDescent="0.2">
      <c r="A145" s="145"/>
      <c r="U145" s="143"/>
      <c r="V145" s="143"/>
      <c r="W145" s="256"/>
      <c r="X145" s="256"/>
      <c r="Y145" s="257"/>
      <c r="Z145" s="143"/>
      <c r="AA145" s="649"/>
      <c r="AB145" s="143"/>
    </row>
    <row r="146" spans="1:28" s="86" customFormat="1" ht="12" x14ac:dyDescent="0.2">
      <c r="A146" s="145"/>
      <c r="U146" s="143"/>
      <c r="V146" s="143"/>
      <c r="W146" s="256"/>
      <c r="X146" s="256"/>
      <c r="Y146" s="257"/>
      <c r="Z146" s="143"/>
      <c r="AA146" s="649"/>
      <c r="AB146" s="143"/>
    </row>
    <row r="147" spans="1:28" s="86" customFormat="1" ht="12" x14ac:dyDescent="0.2">
      <c r="A147" s="145"/>
      <c r="U147" s="143"/>
      <c r="V147" s="143"/>
      <c r="W147" s="256"/>
      <c r="X147" s="256"/>
      <c r="Y147" s="257"/>
      <c r="Z147" s="143"/>
      <c r="AA147" s="649"/>
      <c r="AB147" s="143"/>
    </row>
    <row r="148" spans="1:28" s="86" customFormat="1" ht="12" x14ac:dyDescent="0.2">
      <c r="A148" s="145"/>
      <c r="U148" s="143"/>
      <c r="V148" s="143"/>
      <c r="W148" s="256"/>
      <c r="X148" s="256"/>
      <c r="Y148" s="257"/>
      <c r="Z148" s="143"/>
      <c r="AA148" s="649"/>
      <c r="AB148" s="143"/>
    </row>
    <row r="149" spans="1:28" s="86" customFormat="1" ht="12" x14ac:dyDescent="0.2">
      <c r="A149" s="145"/>
      <c r="U149" s="143"/>
      <c r="V149" s="143"/>
      <c r="W149" s="256"/>
      <c r="X149" s="256"/>
      <c r="Y149" s="257"/>
      <c r="Z149" s="143"/>
      <c r="AA149" s="649"/>
      <c r="AB149" s="143"/>
    </row>
    <row r="150" spans="1:28" s="86" customFormat="1" ht="12" x14ac:dyDescent="0.2">
      <c r="A150" s="145"/>
      <c r="U150" s="143"/>
      <c r="V150" s="143"/>
      <c r="W150" s="256"/>
      <c r="X150" s="256"/>
      <c r="Y150" s="257"/>
      <c r="Z150" s="143"/>
      <c r="AA150" s="649"/>
      <c r="AB150" s="143"/>
    </row>
    <row r="151" spans="1:28" s="86" customFormat="1" ht="12" x14ac:dyDescent="0.2">
      <c r="A151" s="145"/>
      <c r="U151" s="143"/>
      <c r="V151" s="143"/>
      <c r="W151" s="256"/>
      <c r="X151" s="256"/>
      <c r="Y151" s="257"/>
      <c r="Z151" s="143"/>
      <c r="AA151" s="649"/>
      <c r="AB151" s="143"/>
    </row>
    <row r="152" spans="1:28" s="86" customFormat="1" ht="12" x14ac:dyDescent="0.2">
      <c r="A152" s="145"/>
      <c r="U152" s="143"/>
      <c r="V152" s="143"/>
      <c r="W152" s="256"/>
      <c r="X152" s="256"/>
      <c r="Y152" s="257"/>
      <c r="Z152" s="143"/>
      <c r="AA152" s="649"/>
      <c r="AB152" s="143"/>
    </row>
    <row r="153" spans="1:28" s="86" customFormat="1" ht="12" x14ac:dyDescent="0.2">
      <c r="A153" s="145"/>
      <c r="U153" s="143"/>
      <c r="V153" s="143"/>
      <c r="W153" s="256"/>
      <c r="X153" s="256"/>
      <c r="Y153" s="257"/>
      <c r="Z153" s="143"/>
      <c r="AA153" s="649"/>
      <c r="AB153" s="143"/>
    </row>
    <row r="154" spans="1:28" s="86" customFormat="1" ht="12" x14ac:dyDescent="0.2">
      <c r="A154" s="145"/>
      <c r="U154" s="143"/>
      <c r="V154" s="143"/>
      <c r="W154" s="256"/>
      <c r="X154" s="256"/>
      <c r="Y154" s="257"/>
      <c r="Z154" s="143"/>
      <c r="AA154" s="649"/>
      <c r="AB154" s="143"/>
    </row>
    <row r="155" spans="1:28" s="86" customFormat="1" ht="12" x14ac:dyDescent="0.2">
      <c r="A155" s="145"/>
      <c r="U155" s="143"/>
      <c r="V155" s="143"/>
      <c r="W155" s="256"/>
      <c r="X155" s="256"/>
      <c r="Y155" s="257"/>
      <c r="Z155" s="143"/>
      <c r="AA155" s="649"/>
      <c r="AB155" s="143"/>
    </row>
    <row r="156" spans="1:28" s="86" customFormat="1" ht="12" x14ac:dyDescent="0.2">
      <c r="A156" s="145"/>
      <c r="U156" s="143"/>
      <c r="V156" s="143"/>
      <c r="W156" s="256"/>
      <c r="X156" s="256"/>
      <c r="Y156" s="257"/>
      <c r="Z156" s="143"/>
      <c r="AA156" s="649"/>
      <c r="AB156" s="143"/>
    </row>
    <row r="157" spans="1:28" s="86" customFormat="1" ht="12" x14ac:dyDescent="0.2">
      <c r="A157" s="145"/>
      <c r="U157" s="143"/>
      <c r="V157" s="143"/>
      <c r="W157" s="256"/>
      <c r="X157" s="256"/>
      <c r="Y157" s="257"/>
      <c r="Z157" s="143"/>
      <c r="AA157" s="649"/>
      <c r="AB157" s="143"/>
    </row>
    <row r="158" spans="1:28" s="86" customFormat="1" ht="12" x14ac:dyDescent="0.2">
      <c r="A158" s="145"/>
      <c r="U158" s="143"/>
      <c r="V158" s="143"/>
      <c r="W158" s="256"/>
      <c r="X158" s="256"/>
      <c r="Y158" s="257"/>
      <c r="Z158" s="143"/>
      <c r="AA158" s="649"/>
      <c r="AB158" s="143"/>
    </row>
    <row r="159" spans="1:28" s="86" customFormat="1" ht="12" x14ac:dyDescent="0.2">
      <c r="A159" s="145"/>
      <c r="U159" s="143"/>
      <c r="V159" s="143"/>
      <c r="W159" s="256"/>
      <c r="X159" s="256"/>
      <c r="Y159" s="257"/>
      <c r="Z159" s="143"/>
      <c r="AA159" s="649"/>
      <c r="AB159" s="143"/>
    </row>
    <row r="160" spans="1:28" s="86" customFormat="1" ht="12" x14ac:dyDescent="0.2">
      <c r="A160" s="145"/>
      <c r="U160" s="143"/>
      <c r="V160" s="143"/>
      <c r="W160" s="256"/>
      <c r="X160" s="256"/>
      <c r="Y160" s="257"/>
      <c r="Z160" s="143"/>
      <c r="AA160" s="649"/>
      <c r="AB160" s="143"/>
    </row>
    <row r="161" spans="1:28" s="86" customFormat="1" ht="12" x14ac:dyDescent="0.2">
      <c r="A161" s="145"/>
      <c r="U161" s="143"/>
      <c r="V161" s="143"/>
      <c r="W161" s="256"/>
      <c r="X161" s="256"/>
      <c r="Y161" s="257"/>
      <c r="Z161" s="143"/>
      <c r="AA161" s="649"/>
      <c r="AB161" s="143"/>
    </row>
    <row r="162" spans="1:28" s="86" customFormat="1" ht="12" x14ac:dyDescent="0.2">
      <c r="A162" s="145"/>
      <c r="U162" s="143"/>
      <c r="V162" s="143"/>
      <c r="W162" s="256"/>
      <c r="X162" s="256"/>
      <c r="Y162" s="257"/>
      <c r="Z162" s="143"/>
      <c r="AA162" s="649"/>
      <c r="AB162" s="143"/>
    </row>
    <row r="163" spans="1:28" s="86" customFormat="1" ht="12" x14ac:dyDescent="0.2">
      <c r="A163" s="145"/>
      <c r="U163" s="143"/>
      <c r="V163" s="143"/>
      <c r="W163" s="256"/>
      <c r="X163" s="256"/>
      <c r="Y163" s="257"/>
      <c r="Z163" s="143"/>
      <c r="AA163" s="649"/>
      <c r="AB163" s="143"/>
    </row>
    <row r="164" spans="1:28" s="86" customFormat="1" ht="12" x14ac:dyDescent="0.2">
      <c r="A164" s="145"/>
      <c r="U164" s="143"/>
      <c r="V164" s="143"/>
      <c r="W164" s="256"/>
      <c r="X164" s="256"/>
      <c r="Y164" s="257"/>
      <c r="Z164" s="143"/>
      <c r="AA164" s="649"/>
      <c r="AB164" s="143"/>
    </row>
    <row r="165" spans="1:28" s="86" customFormat="1" ht="12" x14ac:dyDescent="0.2">
      <c r="A165" s="145"/>
      <c r="U165" s="143"/>
      <c r="V165" s="143"/>
      <c r="W165" s="256"/>
      <c r="X165" s="256"/>
      <c r="Y165" s="257"/>
      <c r="Z165" s="143"/>
      <c r="AA165" s="649"/>
      <c r="AB165" s="143"/>
    </row>
    <row r="166" spans="1:28" s="86" customFormat="1" ht="12" x14ac:dyDescent="0.2">
      <c r="A166" s="145"/>
      <c r="U166" s="143"/>
      <c r="V166" s="143"/>
      <c r="W166" s="256"/>
      <c r="X166" s="256"/>
      <c r="Y166" s="257"/>
      <c r="Z166" s="143"/>
      <c r="AA166" s="649"/>
      <c r="AB166" s="143"/>
    </row>
    <row r="167" spans="1:28" s="86" customFormat="1" ht="12" x14ac:dyDescent="0.2">
      <c r="A167" s="145"/>
      <c r="U167" s="143"/>
      <c r="V167" s="143"/>
      <c r="W167" s="256"/>
      <c r="X167" s="256"/>
      <c r="Y167" s="257"/>
      <c r="Z167" s="143"/>
      <c r="AA167" s="649"/>
      <c r="AB167" s="143"/>
    </row>
    <row r="168" spans="1:28" s="86" customFormat="1" ht="12" x14ac:dyDescent="0.2">
      <c r="A168" s="145"/>
      <c r="U168" s="143"/>
      <c r="V168" s="143"/>
      <c r="W168" s="256"/>
      <c r="X168" s="256"/>
      <c r="Y168" s="257"/>
      <c r="Z168" s="143"/>
      <c r="AA168" s="649"/>
      <c r="AB168" s="143"/>
    </row>
    <row r="169" spans="1:28" s="86" customFormat="1" ht="12" x14ac:dyDescent="0.2">
      <c r="A169" s="145"/>
      <c r="U169" s="143"/>
      <c r="V169" s="143"/>
      <c r="W169" s="256"/>
      <c r="X169" s="256"/>
      <c r="Y169" s="257"/>
      <c r="Z169" s="143"/>
      <c r="AA169" s="649"/>
      <c r="AB169" s="143"/>
    </row>
    <row r="170" spans="1:28" s="86" customFormat="1" ht="12" x14ac:dyDescent="0.2">
      <c r="A170" s="145"/>
      <c r="U170" s="143"/>
      <c r="V170" s="143"/>
      <c r="W170" s="256"/>
      <c r="X170" s="256"/>
      <c r="Y170" s="257"/>
      <c r="Z170" s="143"/>
      <c r="AA170" s="649"/>
      <c r="AB170" s="143"/>
    </row>
    <row r="171" spans="1:28" s="86" customFormat="1" ht="12" x14ac:dyDescent="0.2">
      <c r="A171" s="145"/>
      <c r="U171" s="143"/>
      <c r="V171" s="143"/>
      <c r="W171" s="256"/>
      <c r="X171" s="256"/>
      <c r="Y171" s="257"/>
      <c r="Z171" s="143"/>
      <c r="AA171" s="649"/>
      <c r="AB171" s="143"/>
    </row>
    <row r="172" spans="1:28" s="86" customFormat="1" ht="12" x14ac:dyDescent="0.2">
      <c r="A172" s="145"/>
      <c r="U172" s="143"/>
      <c r="V172" s="143"/>
      <c r="W172" s="256"/>
      <c r="X172" s="256"/>
      <c r="Y172" s="257"/>
      <c r="Z172" s="143"/>
      <c r="AA172" s="649"/>
      <c r="AB172" s="143"/>
    </row>
    <row r="173" spans="1:28" s="86" customFormat="1" ht="12" x14ac:dyDescent="0.2">
      <c r="A173" s="145"/>
      <c r="U173" s="143"/>
      <c r="V173" s="143"/>
      <c r="W173" s="256"/>
      <c r="X173" s="256"/>
      <c r="Y173" s="257"/>
      <c r="Z173" s="143"/>
      <c r="AA173" s="649"/>
      <c r="AB173" s="143"/>
    </row>
    <row r="174" spans="1:28" s="86" customFormat="1" ht="12" x14ac:dyDescent="0.2">
      <c r="A174" s="145"/>
      <c r="U174" s="143"/>
      <c r="V174" s="143"/>
      <c r="W174" s="256"/>
      <c r="X174" s="256"/>
      <c r="Y174" s="257"/>
      <c r="Z174" s="143"/>
      <c r="AA174" s="649"/>
      <c r="AB174" s="143"/>
    </row>
    <row r="175" spans="1:28" s="86" customFormat="1" ht="12" x14ac:dyDescent="0.2">
      <c r="A175" s="145"/>
      <c r="U175" s="143"/>
      <c r="V175" s="143"/>
      <c r="W175" s="256"/>
      <c r="X175" s="256"/>
      <c r="Y175" s="257"/>
      <c r="Z175" s="143"/>
      <c r="AA175" s="649"/>
      <c r="AB175" s="143"/>
    </row>
    <row r="176" spans="1:28" s="86" customFormat="1" ht="12" x14ac:dyDescent="0.2">
      <c r="A176" s="145"/>
      <c r="U176" s="143"/>
      <c r="V176" s="143"/>
      <c r="W176" s="256"/>
      <c r="X176" s="256"/>
      <c r="Y176" s="257"/>
      <c r="Z176" s="143"/>
      <c r="AA176" s="649"/>
      <c r="AB176" s="143"/>
    </row>
    <row r="177" spans="1:28" s="86" customFormat="1" ht="12" x14ac:dyDescent="0.2">
      <c r="A177" s="145"/>
      <c r="U177" s="143"/>
      <c r="V177" s="143"/>
      <c r="W177" s="256"/>
      <c r="X177" s="256"/>
      <c r="Y177" s="257"/>
      <c r="Z177" s="143"/>
      <c r="AA177" s="649"/>
      <c r="AB177" s="143"/>
    </row>
    <row r="178" spans="1:28" s="86" customFormat="1" ht="12" x14ac:dyDescent="0.2">
      <c r="A178" s="145"/>
      <c r="U178" s="143"/>
      <c r="V178" s="143"/>
      <c r="W178" s="256"/>
      <c r="X178" s="256"/>
      <c r="Y178" s="257"/>
      <c r="Z178" s="143"/>
      <c r="AA178" s="649"/>
      <c r="AB178" s="143"/>
    </row>
    <row r="179" spans="1:28" s="86" customFormat="1" ht="12" x14ac:dyDescent="0.2">
      <c r="A179" s="145"/>
      <c r="U179" s="143"/>
      <c r="V179" s="143"/>
      <c r="W179" s="256"/>
      <c r="X179" s="256"/>
      <c r="Y179" s="257"/>
      <c r="Z179" s="143"/>
      <c r="AA179" s="649"/>
      <c r="AB179" s="143"/>
    </row>
    <row r="180" spans="1:28" s="86" customFormat="1" ht="12" x14ac:dyDescent="0.2">
      <c r="A180" s="145"/>
      <c r="U180" s="143"/>
      <c r="V180" s="143"/>
      <c r="W180" s="256"/>
      <c r="X180" s="256"/>
      <c r="Y180" s="257"/>
      <c r="Z180" s="143"/>
      <c r="AA180" s="649"/>
      <c r="AB180" s="143"/>
    </row>
    <row r="181" spans="1:28" s="86" customFormat="1" ht="12" x14ac:dyDescent="0.2">
      <c r="A181" s="145"/>
      <c r="U181" s="143"/>
      <c r="V181" s="143"/>
      <c r="W181" s="256"/>
      <c r="X181" s="256"/>
      <c r="Y181" s="257"/>
      <c r="Z181" s="143"/>
      <c r="AA181" s="649"/>
      <c r="AB181" s="143"/>
    </row>
    <row r="182" spans="1:28" s="86" customFormat="1" ht="12" x14ac:dyDescent="0.2">
      <c r="A182" s="145"/>
      <c r="U182" s="143"/>
      <c r="V182" s="143"/>
      <c r="W182" s="256"/>
      <c r="X182" s="256"/>
      <c r="Y182" s="257"/>
      <c r="Z182" s="143"/>
      <c r="AA182" s="649"/>
      <c r="AB182" s="143"/>
    </row>
    <row r="183" spans="1:28" s="86" customFormat="1" ht="12" x14ac:dyDescent="0.2">
      <c r="A183" s="145"/>
      <c r="U183" s="143"/>
      <c r="V183" s="143"/>
      <c r="W183" s="256"/>
      <c r="X183" s="256"/>
      <c r="Y183" s="257"/>
      <c r="Z183" s="143"/>
      <c r="AA183" s="649"/>
      <c r="AB183" s="143"/>
    </row>
    <row r="184" spans="1:28" s="86" customFormat="1" ht="12" x14ac:dyDescent="0.2">
      <c r="A184" s="145"/>
      <c r="U184" s="143"/>
      <c r="V184" s="143"/>
      <c r="W184" s="256"/>
      <c r="X184" s="256"/>
      <c r="Y184" s="257"/>
      <c r="Z184" s="143"/>
      <c r="AA184" s="649"/>
      <c r="AB184" s="143"/>
    </row>
    <row r="185" spans="1:28" s="86" customFormat="1" ht="12" x14ac:dyDescent="0.2">
      <c r="A185" s="145"/>
      <c r="U185" s="143"/>
      <c r="V185" s="143"/>
      <c r="W185" s="256"/>
      <c r="X185" s="256"/>
      <c r="Y185" s="257"/>
      <c r="Z185" s="143"/>
      <c r="AA185" s="649"/>
      <c r="AB185" s="143"/>
    </row>
    <row r="186" spans="1:28" s="86" customFormat="1" ht="12" x14ac:dyDescent="0.2">
      <c r="A186" s="145"/>
      <c r="U186" s="143"/>
      <c r="V186" s="143"/>
      <c r="W186" s="256"/>
      <c r="X186" s="256"/>
      <c r="Y186" s="257"/>
      <c r="Z186" s="143"/>
      <c r="AA186" s="649"/>
      <c r="AB186" s="143"/>
    </row>
    <row r="187" spans="1:28" s="86" customFormat="1" ht="12" x14ac:dyDescent="0.2">
      <c r="A187" s="145"/>
      <c r="U187" s="143"/>
      <c r="V187" s="143"/>
      <c r="W187" s="256"/>
      <c r="X187" s="256"/>
      <c r="Y187" s="257"/>
      <c r="Z187" s="143"/>
      <c r="AA187" s="649"/>
      <c r="AB187" s="143"/>
    </row>
    <row r="188" spans="1:28" s="86" customFormat="1" ht="12" x14ac:dyDescent="0.2">
      <c r="A188" s="145"/>
      <c r="U188" s="143"/>
      <c r="V188" s="143"/>
      <c r="W188" s="256"/>
      <c r="X188" s="256"/>
      <c r="Y188" s="257"/>
      <c r="Z188" s="143"/>
      <c r="AA188" s="649"/>
      <c r="AB188" s="143"/>
    </row>
    <row r="189" spans="1:28" s="86" customFormat="1" ht="12" x14ac:dyDescent="0.2">
      <c r="A189" s="145"/>
      <c r="U189" s="143"/>
      <c r="V189" s="143"/>
      <c r="W189" s="256"/>
      <c r="X189" s="256"/>
      <c r="Y189" s="257"/>
      <c r="Z189" s="143"/>
      <c r="AA189" s="649"/>
      <c r="AB189" s="143"/>
    </row>
    <row r="190" spans="1:28" s="86" customFormat="1" ht="12" x14ac:dyDescent="0.2">
      <c r="A190" s="145"/>
      <c r="U190" s="143"/>
      <c r="V190" s="143"/>
      <c r="W190" s="256"/>
      <c r="X190" s="256"/>
      <c r="Y190" s="257"/>
      <c r="Z190" s="143"/>
      <c r="AA190" s="649"/>
      <c r="AB190" s="143"/>
    </row>
    <row r="191" spans="1:28" s="86" customFormat="1" ht="12" x14ac:dyDescent="0.2">
      <c r="A191" s="145"/>
      <c r="U191" s="143"/>
      <c r="V191" s="143"/>
      <c r="W191" s="256"/>
      <c r="X191" s="256"/>
      <c r="Y191" s="257"/>
      <c r="Z191" s="143"/>
      <c r="AA191" s="649"/>
      <c r="AB191" s="143"/>
    </row>
    <row r="192" spans="1:28" s="86" customFormat="1" ht="12" x14ac:dyDescent="0.2">
      <c r="A192" s="145"/>
      <c r="U192" s="143"/>
      <c r="V192" s="143"/>
      <c r="W192" s="256"/>
      <c r="X192" s="256"/>
      <c r="Y192" s="257"/>
      <c r="Z192" s="143"/>
      <c r="AA192" s="649"/>
      <c r="AB192" s="143"/>
    </row>
    <row r="193" spans="1:28" s="86" customFormat="1" ht="12" x14ac:dyDescent="0.2">
      <c r="A193" s="145"/>
      <c r="U193" s="143"/>
      <c r="V193" s="143"/>
      <c r="W193" s="256"/>
      <c r="X193" s="256"/>
      <c r="Y193" s="257"/>
      <c r="Z193" s="143"/>
      <c r="AA193" s="649"/>
      <c r="AB193" s="143"/>
    </row>
    <row r="194" spans="1:28" s="86" customFormat="1" ht="12" x14ac:dyDescent="0.2">
      <c r="A194" s="145"/>
      <c r="U194" s="143"/>
      <c r="V194" s="143"/>
      <c r="W194" s="256"/>
      <c r="X194" s="256"/>
      <c r="Y194" s="257"/>
      <c r="Z194" s="143"/>
      <c r="AA194" s="649"/>
      <c r="AB194" s="143"/>
    </row>
    <row r="195" spans="1:28" s="86" customFormat="1" ht="12" x14ac:dyDescent="0.2">
      <c r="A195" s="145"/>
      <c r="U195" s="143"/>
      <c r="V195" s="143"/>
      <c r="W195" s="256"/>
      <c r="X195" s="256"/>
      <c r="Y195" s="257"/>
      <c r="Z195" s="143"/>
      <c r="AA195" s="649"/>
      <c r="AB195" s="143"/>
    </row>
    <row r="196" spans="1:28" s="86" customFormat="1" ht="12" x14ac:dyDescent="0.2">
      <c r="A196" s="145"/>
      <c r="U196" s="143"/>
      <c r="V196" s="143"/>
      <c r="W196" s="256"/>
      <c r="X196" s="256"/>
      <c r="Y196" s="257"/>
      <c r="Z196" s="143"/>
      <c r="AA196" s="649"/>
      <c r="AB196" s="143"/>
    </row>
    <row r="197" spans="1:28" s="86" customFormat="1" ht="12" x14ac:dyDescent="0.2">
      <c r="A197" s="145"/>
      <c r="U197" s="143"/>
      <c r="V197" s="143"/>
      <c r="W197" s="256"/>
      <c r="X197" s="256"/>
      <c r="Y197" s="257"/>
      <c r="Z197" s="143"/>
      <c r="AA197" s="649"/>
      <c r="AB197" s="143"/>
    </row>
    <row r="198" spans="1:28" s="86" customFormat="1" ht="12" x14ac:dyDescent="0.2">
      <c r="A198" s="145"/>
      <c r="U198" s="143"/>
      <c r="V198" s="143"/>
      <c r="W198" s="256"/>
      <c r="X198" s="256"/>
      <c r="Y198" s="257"/>
      <c r="Z198" s="143"/>
      <c r="AA198" s="649"/>
      <c r="AB198" s="143"/>
    </row>
    <row r="199" spans="1:28" s="86" customFormat="1" ht="12" x14ac:dyDescent="0.2">
      <c r="A199" s="145"/>
      <c r="U199" s="143"/>
      <c r="V199" s="143"/>
      <c r="W199" s="256"/>
      <c r="X199" s="256"/>
      <c r="Y199" s="257"/>
      <c r="Z199" s="143"/>
      <c r="AA199" s="649"/>
      <c r="AB199" s="143"/>
    </row>
    <row r="200" spans="1:28" s="86" customFormat="1" ht="12" x14ac:dyDescent="0.2">
      <c r="A200" s="145"/>
      <c r="U200" s="143"/>
      <c r="V200" s="143"/>
      <c r="W200" s="256"/>
      <c r="X200" s="256"/>
      <c r="Y200" s="257"/>
      <c r="Z200" s="143"/>
      <c r="AA200" s="649"/>
      <c r="AB200" s="143"/>
    </row>
    <row r="201" spans="1:28" s="86" customFormat="1" ht="12" x14ac:dyDescent="0.2">
      <c r="A201" s="145"/>
      <c r="U201" s="143"/>
      <c r="V201" s="143"/>
      <c r="W201" s="256"/>
      <c r="X201" s="256"/>
      <c r="Y201" s="257"/>
      <c r="Z201" s="143"/>
      <c r="AA201" s="649"/>
      <c r="AB201" s="143"/>
    </row>
    <row r="202" spans="1:28" s="86" customFormat="1" ht="12" x14ac:dyDescent="0.2">
      <c r="A202" s="145"/>
      <c r="U202" s="143"/>
      <c r="V202" s="143"/>
      <c r="W202" s="256"/>
      <c r="X202" s="256"/>
      <c r="Y202" s="257"/>
      <c r="Z202" s="143"/>
      <c r="AA202" s="649"/>
      <c r="AB202" s="143"/>
    </row>
    <row r="203" spans="1:28" s="86" customFormat="1" ht="12" x14ac:dyDescent="0.2">
      <c r="A203" s="145"/>
      <c r="U203" s="143"/>
      <c r="V203" s="143"/>
      <c r="W203" s="256"/>
      <c r="X203" s="256"/>
      <c r="Y203" s="257"/>
      <c r="Z203" s="143"/>
      <c r="AA203" s="649"/>
      <c r="AB203" s="143"/>
    </row>
    <row r="204" spans="1:28" s="86" customFormat="1" ht="12" x14ac:dyDescent="0.2">
      <c r="A204" s="145"/>
      <c r="U204" s="143"/>
      <c r="V204" s="143"/>
      <c r="W204" s="256"/>
      <c r="X204" s="256"/>
      <c r="Y204" s="257"/>
      <c r="Z204" s="143"/>
      <c r="AA204" s="649"/>
      <c r="AB204" s="143"/>
    </row>
    <row r="205" spans="1:28" s="86" customFormat="1" ht="12" x14ac:dyDescent="0.2">
      <c r="A205" s="145"/>
      <c r="U205" s="143"/>
      <c r="V205" s="143"/>
      <c r="W205" s="256"/>
      <c r="X205" s="256"/>
      <c r="Y205" s="257"/>
      <c r="Z205" s="143"/>
      <c r="AA205" s="649"/>
      <c r="AB205" s="143"/>
    </row>
    <row r="206" spans="1:28" s="86" customFormat="1" ht="12" x14ac:dyDescent="0.2">
      <c r="A206" s="145"/>
      <c r="U206" s="143"/>
      <c r="V206" s="143"/>
      <c r="W206" s="256"/>
      <c r="X206" s="256"/>
      <c r="Y206" s="257"/>
      <c r="Z206" s="143"/>
      <c r="AA206" s="649"/>
      <c r="AB206" s="143"/>
    </row>
    <row r="207" spans="1:28" s="86" customFormat="1" ht="12" x14ac:dyDescent="0.2">
      <c r="A207" s="145"/>
      <c r="U207" s="143"/>
      <c r="V207" s="143"/>
      <c r="W207" s="256"/>
      <c r="X207" s="256"/>
      <c r="Y207" s="257"/>
      <c r="Z207" s="143"/>
      <c r="AA207" s="649"/>
      <c r="AB207" s="143"/>
    </row>
    <row r="208" spans="1:28" x14ac:dyDescent="0.2">
      <c r="A208" s="149"/>
      <c r="I208" s="80"/>
    </row>
    <row r="209" spans="1:9" x14ac:dyDescent="0.2">
      <c r="A209" s="149"/>
      <c r="I209" s="80"/>
    </row>
    <row r="210" spans="1:9" x14ac:dyDescent="0.2">
      <c r="A210" s="149"/>
      <c r="I210" s="80"/>
    </row>
    <row r="211" spans="1:9" x14ac:dyDescent="0.2">
      <c r="A211" s="149"/>
      <c r="I211" s="80"/>
    </row>
    <row r="212" spans="1:9" x14ac:dyDescent="0.2">
      <c r="A212" s="149"/>
      <c r="I212" s="80"/>
    </row>
    <row r="213" spans="1:9" x14ac:dyDescent="0.2">
      <c r="A213" s="149"/>
      <c r="I213" s="80"/>
    </row>
    <row r="214" spans="1:9" x14ac:dyDescent="0.2">
      <c r="A214" s="149"/>
      <c r="I214" s="80"/>
    </row>
    <row r="215" spans="1:9" x14ac:dyDescent="0.2">
      <c r="A215" s="149"/>
      <c r="I215" s="80"/>
    </row>
    <row r="216" spans="1:9" x14ac:dyDescent="0.2">
      <c r="A216" s="149"/>
      <c r="I216" s="80"/>
    </row>
    <row r="217" spans="1:9" x14ac:dyDescent="0.2">
      <c r="A217" s="149"/>
      <c r="I217" s="80"/>
    </row>
    <row r="218" spans="1:9" x14ac:dyDescent="0.2">
      <c r="A218" s="149"/>
      <c r="I218" s="80"/>
    </row>
    <row r="219" spans="1:9" x14ac:dyDescent="0.2">
      <c r="A219" s="149"/>
      <c r="I219" s="80"/>
    </row>
    <row r="220" spans="1:9" x14ac:dyDescent="0.2">
      <c r="A220" s="149"/>
      <c r="I220" s="80"/>
    </row>
    <row r="221" spans="1:9" x14ac:dyDescent="0.2">
      <c r="A221" s="149"/>
      <c r="I221" s="80"/>
    </row>
    <row r="222" spans="1:9" x14ac:dyDescent="0.2">
      <c r="A222" s="149"/>
      <c r="I222" s="80"/>
    </row>
    <row r="223" spans="1:9" x14ac:dyDescent="0.2">
      <c r="A223" s="149"/>
      <c r="I223" s="80"/>
    </row>
    <row r="224" spans="1:9" x14ac:dyDescent="0.2">
      <c r="A224" s="149"/>
      <c r="I224" s="80"/>
    </row>
    <row r="225" spans="1:9" x14ac:dyDescent="0.2">
      <c r="A225" s="149"/>
      <c r="I225" s="80"/>
    </row>
    <row r="226" spans="1:9" x14ac:dyDescent="0.2">
      <c r="A226" s="149"/>
      <c r="I226" s="80"/>
    </row>
    <row r="227" spans="1:9" x14ac:dyDescent="0.2">
      <c r="A227" s="149"/>
      <c r="I227" s="80"/>
    </row>
    <row r="228" spans="1:9" x14ac:dyDescent="0.2">
      <c r="A228" s="149"/>
      <c r="I228" s="80"/>
    </row>
    <row r="229" spans="1:9" x14ac:dyDescent="0.2">
      <c r="A229" s="149"/>
      <c r="I229" s="80"/>
    </row>
    <row r="230" spans="1:9" x14ac:dyDescent="0.2">
      <c r="A230" s="149"/>
      <c r="I230" s="80"/>
    </row>
    <row r="231" spans="1:9" x14ac:dyDescent="0.2">
      <c r="A231" s="149"/>
      <c r="I231" s="80"/>
    </row>
    <row r="232" spans="1:9" x14ac:dyDescent="0.2">
      <c r="A232" s="149"/>
      <c r="I232" s="80"/>
    </row>
    <row r="233" spans="1:9" x14ac:dyDescent="0.2">
      <c r="A233" s="149"/>
      <c r="I233" s="80"/>
    </row>
    <row r="234" spans="1:9" x14ac:dyDescent="0.2">
      <c r="A234" s="149"/>
      <c r="I234" s="80"/>
    </row>
    <row r="235" spans="1:9" x14ac:dyDescent="0.2">
      <c r="A235" s="149"/>
      <c r="I235" s="80"/>
    </row>
    <row r="236" spans="1:9" x14ac:dyDescent="0.2">
      <c r="A236" s="149"/>
      <c r="I236" s="80"/>
    </row>
    <row r="237" spans="1:9" x14ac:dyDescent="0.2">
      <c r="A237" s="149"/>
      <c r="I237" s="80"/>
    </row>
    <row r="238" spans="1:9" x14ac:dyDescent="0.2">
      <c r="A238" s="149"/>
      <c r="I238" s="80"/>
    </row>
    <row r="239" spans="1:9" x14ac:dyDescent="0.2">
      <c r="A239" s="149"/>
      <c r="I239" s="80"/>
    </row>
    <row r="240" spans="1:9" x14ac:dyDescent="0.2">
      <c r="A240" s="149"/>
      <c r="I240" s="80"/>
    </row>
    <row r="241" spans="1:9" x14ac:dyDescent="0.2">
      <c r="A241" s="149"/>
      <c r="I241" s="80"/>
    </row>
    <row r="242" spans="1:9" x14ac:dyDescent="0.2">
      <c r="A242" s="149"/>
      <c r="I242" s="80"/>
    </row>
    <row r="243" spans="1:9" x14ac:dyDescent="0.2">
      <c r="A243" s="149"/>
      <c r="I243" s="80"/>
    </row>
    <row r="244" spans="1:9" x14ac:dyDescent="0.2">
      <c r="A244" s="149"/>
      <c r="I244" s="80"/>
    </row>
    <row r="245" spans="1:9" x14ac:dyDescent="0.2">
      <c r="A245" s="149"/>
      <c r="I245" s="80"/>
    </row>
    <row r="246" spans="1:9" x14ac:dyDescent="0.2">
      <c r="A246" s="149"/>
      <c r="I246" s="80"/>
    </row>
    <row r="247" spans="1:9" x14ac:dyDescent="0.2">
      <c r="A247" s="149"/>
      <c r="I247" s="80"/>
    </row>
    <row r="248" spans="1:9" x14ac:dyDescent="0.2">
      <c r="A248" s="149"/>
      <c r="I248" s="80"/>
    </row>
    <row r="249" spans="1:9" x14ac:dyDescent="0.2">
      <c r="A249" s="149"/>
      <c r="I249" s="80"/>
    </row>
    <row r="250" spans="1:9" x14ac:dyDescent="0.2">
      <c r="A250" s="149"/>
      <c r="I250" s="80"/>
    </row>
    <row r="251" spans="1:9" x14ac:dyDescent="0.2">
      <c r="A251" s="149"/>
      <c r="I251" s="80"/>
    </row>
    <row r="252" spans="1:9" x14ac:dyDescent="0.2">
      <c r="A252" s="149"/>
      <c r="I252" s="80"/>
    </row>
    <row r="253" spans="1:9" x14ac:dyDescent="0.2">
      <c r="A253" s="149"/>
      <c r="I253" s="80"/>
    </row>
    <row r="254" spans="1:9" x14ac:dyDescent="0.2">
      <c r="A254" s="149"/>
      <c r="I254" s="80"/>
    </row>
    <row r="255" spans="1:9" x14ac:dyDescent="0.2">
      <c r="A255" s="149"/>
      <c r="I255" s="80"/>
    </row>
    <row r="256" spans="1:9" x14ac:dyDescent="0.2">
      <c r="A256" s="149"/>
      <c r="I256" s="80"/>
    </row>
    <row r="257" spans="1:9" x14ac:dyDescent="0.2">
      <c r="A257" s="149"/>
      <c r="I257" s="80"/>
    </row>
    <row r="258" spans="1:9" x14ac:dyDescent="0.2">
      <c r="A258" s="149"/>
      <c r="I258" s="80"/>
    </row>
    <row r="259" spans="1:9" x14ac:dyDescent="0.2">
      <c r="A259" s="149"/>
      <c r="I259" s="80"/>
    </row>
    <row r="260" spans="1:9" x14ac:dyDescent="0.2">
      <c r="A260" s="149"/>
      <c r="I260" s="80"/>
    </row>
    <row r="261" spans="1:9" x14ac:dyDescent="0.2">
      <c r="A261" s="149"/>
      <c r="I261" s="80"/>
    </row>
    <row r="262" spans="1:9" x14ac:dyDescent="0.2">
      <c r="A262" s="149"/>
      <c r="I262" s="80"/>
    </row>
    <row r="263" spans="1:9" x14ac:dyDescent="0.2">
      <c r="A263" s="149"/>
      <c r="I263" s="80"/>
    </row>
    <row r="264" spans="1:9" x14ac:dyDescent="0.2">
      <c r="A264" s="149"/>
      <c r="I264" s="80"/>
    </row>
    <row r="265" spans="1:9" x14ac:dyDescent="0.2">
      <c r="A265" s="149"/>
      <c r="I265" s="80"/>
    </row>
    <row r="266" spans="1:9" x14ac:dyDescent="0.2">
      <c r="A266" s="149"/>
      <c r="I266" s="80"/>
    </row>
    <row r="267" spans="1:9" x14ac:dyDescent="0.2">
      <c r="A267" s="149"/>
      <c r="I267" s="80"/>
    </row>
    <row r="268" spans="1:9" x14ac:dyDescent="0.2">
      <c r="A268" s="149"/>
      <c r="I268" s="80"/>
    </row>
    <row r="269" spans="1:9" x14ac:dyDescent="0.2">
      <c r="A269" s="149"/>
      <c r="I269" s="80"/>
    </row>
    <row r="270" spans="1:9" x14ac:dyDescent="0.2">
      <c r="A270" s="149"/>
      <c r="I270" s="80"/>
    </row>
    <row r="271" spans="1:9" x14ac:dyDescent="0.2">
      <c r="A271" s="149"/>
      <c r="I271" s="80"/>
    </row>
    <row r="272" spans="1:9" x14ac:dyDescent="0.2">
      <c r="A272" s="149"/>
      <c r="I272" s="80"/>
    </row>
    <row r="273" spans="1:9" x14ac:dyDescent="0.2">
      <c r="A273" s="149"/>
      <c r="I273" s="80"/>
    </row>
    <row r="274" spans="1:9" x14ac:dyDescent="0.2">
      <c r="A274" s="149"/>
      <c r="I274" s="80"/>
    </row>
    <row r="275" spans="1:9" x14ac:dyDescent="0.2">
      <c r="A275" s="149"/>
      <c r="I275" s="80"/>
    </row>
    <row r="276" spans="1:9" x14ac:dyDescent="0.2">
      <c r="A276" s="149"/>
      <c r="I276" s="80"/>
    </row>
    <row r="277" spans="1:9" x14ac:dyDescent="0.2">
      <c r="A277" s="149"/>
      <c r="I277" s="80"/>
    </row>
    <row r="278" spans="1:9" x14ac:dyDescent="0.2">
      <c r="A278" s="149"/>
      <c r="I278" s="80"/>
    </row>
    <row r="279" spans="1:9" x14ac:dyDescent="0.2">
      <c r="A279" s="149"/>
      <c r="I279" s="80"/>
    </row>
    <row r="280" spans="1:9" x14ac:dyDescent="0.2">
      <c r="A280" s="149"/>
      <c r="I280" s="80"/>
    </row>
    <row r="281" spans="1:9" x14ac:dyDescent="0.2">
      <c r="A281" s="149"/>
      <c r="I281" s="80"/>
    </row>
    <row r="282" spans="1:9" x14ac:dyDescent="0.2">
      <c r="A282" s="149"/>
      <c r="I282" s="80"/>
    </row>
    <row r="283" spans="1:9" x14ac:dyDescent="0.2">
      <c r="A283" s="149"/>
      <c r="I283" s="80"/>
    </row>
    <row r="284" spans="1:9" x14ac:dyDescent="0.2">
      <c r="A284" s="149"/>
      <c r="I284" s="80"/>
    </row>
    <row r="285" spans="1:9" x14ac:dyDescent="0.2">
      <c r="A285" s="149"/>
      <c r="I285" s="80"/>
    </row>
    <row r="286" spans="1:9" x14ac:dyDescent="0.2">
      <c r="A286" s="149"/>
      <c r="I286" s="80"/>
    </row>
    <row r="287" spans="1:9" x14ac:dyDescent="0.2">
      <c r="A287" s="149"/>
      <c r="I287" s="80"/>
    </row>
    <row r="288" spans="1:9" x14ac:dyDescent="0.2">
      <c r="A288" s="149"/>
      <c r="I288" s="80"/>
    </row>
    <row r="289" spans="1:9" x14ac:dyDescent="0.2">
      <c r="A289" s="149"/>
      <c r="I289" s="80"/>
    </row>
    <row r="290" spans="1:9" x14ac:dyDescent="0.2">
      <c r="A290" s="149"/>
      <c r="I290" s="80"/>
    </row>
    <row r="291" spans="1:9" x14ac:dyDescent="0.2">
      <c r="A291" s="149"/>
      <c r="I291" s="80"/>
    </row>
    <row r="292" spans="1:9" x14ac:dyDescent="0.2">
      <c r="A292" s="149"/>
      <c r="I292" s="80"/>
    </row>
    <row r="293" spans="1:9" x14ac:dyDescent="0.2">
      <c r="A293" s="149"/>
      <c r="I293" s="80"/>
    </row>
    <row r="294" spans="1:9" x14ac:dyDescent="0.2">
      <c r="A294" s="149"/>
      <c r="I294" s="80"/>
    </row>
    <row r="295" spans="1:9" x14ac:dyDescent="0.2">
      <c r="A295" s="149"/>
      <c r="I295" s="80"/>
    </row>
    <row r="296" spans="1:9" x14ac:dyDescent="0.2">
      <c r="A296" s="149"/>
      <c r="I296" s="80"/>
    </row>
    <row r="297" spans="1:9" x14ac:dyDescent="0.2">
      <c r="A297" s="149"/>
      <c r="I297" s="80"/>
    </row>
    <row r="298" spans="1:9" x14ac:dyDescent="0.2">
      <c r="A298" s="149"/>
      <c r="I298" s="80"/>
    </row>
    <row r="299" spans="1:9" x14ac:dyDescent="0.2">
      <c r="A299" s="149"/>
      <c r="I299" s="80"/>
    </row>
    <row r="300" spans="1:9" x14ac:dyDescent="0.2">
      <c r="A300" s="149"/>
      <c r="I300" s="80"/>
    </row>
    <row r="301" spans="1:9" x14ac:dyDescent="0.2">
      <c r="A301" s="149"/>
      <c r="I301" s="80"/>
    </row>
    <row r="302" spans="1:9" x14ac:dyDescent="0.2">
      <c r="A302" s="149"/>
      <c r="I302" s="80"/>
    </row>
    <row r="303" spans="1:9" x14ac:dyDescent="0.2">
      <c r="A303" s="149"/>
      <c r="I303" s="80"/>
    </row>
    <row r="304" spans="1:9" x14ac:dyDescent="0.2">
      <c r="A304" s="149"/>
      <c r="I304" s="80"/>
    </row>
    <row r="305" spans="1:9" x14ac:dyDescent="0.2">
      <c r="A305" s="149"/>
      <c r="I305" s="80"/>
    </row>
    <row r="306" spans="1:9" x14ac:dyDescent="0.2">
      <c r="A306" s="149"/>
      <c r="I306" s="80"/>
    </row>
    <row r="307" spans="1:9" x14ac:dyDescent="0.2">
      <c r="A307" s="149"/>
      <c r="I307" s="80"/>
    </row>
    <row r="308" spans="1:9" x14ac:dyDescent="0.2">
      <c r="A308" s="149"/>
      <c r="I308" s="80"/>
    </row>
    <row r="309" spans="1:9" x14ac:dyDescent="0.2">
      <c r="A309" s="149"/>
      <c r="I309" s="80"/>
    </row>
    <row r="310" spans="1:9" x14ac:dyDescent="0.2">
      <c r="A310" s="149"/>
      <c r="I310" s="80"/>
    </row>
    <row r="311" spans="1:9" x14ac:dyDescent="0.2">
      <c r="A311" s="149"/>
      <c r="I311" s="80"/>
    </row>
    <row r="312" spans="1:9" x14ac:dyDescent="0.2">
      <c r="A312" s="149"/>
      <c r="I312" s="80"/>
    </row>
    <row r="313" spans="1:9" x14ac:dyDescent="0.2">
      <c r="A313" s="149"/>
      <c r="I313" s="80"/>
    </row>
    <row r="314" spans="1:9" x14ac:dyDescent="0.2">
      <c r="A314" s="149"/>
      <c r="I314" s="80"/>
    </row>
    <row r="315" spans="1:9" x14ac:dyDescent="0.2">
      <c r="A315" s="149"/>
      <c r="I315" s="80"/>
    </row>
    <row r="316" spans="1:9" x14ac:dyDescent="0.2">
      <c r="A316" s="149"/>
      <c r="I316" s="80"/>
    </row>
    <row r="317" spans="1:9" x14ac:dyDescent="0.2">
      <c r="A317" s="149"/>
      <c r="I317" s="80"/>
    </row>
    <row r="318" spans="1:9" x14ac:dyDescent="0.2">
      <c r="A318" s="149"/>
      <c r="I318" s="80"/>
    </row>
    <row r="319" spans="1:9" x14ac:dyDescent="0.2">
      <c r="A319" s="149"/>
      <c r="I319" s="80"/>
    </row>
    <row r="320" spans="1:9" x14ac:dyDescent="0.2">
      <c r="A320" s="149"/>
      <c r="I320" s="80"/>
    </row>
    <row r="321" spans="1:9" x14ac:dyDescent="0.2">
      <c r="A321" s="149"/>
      <c r="I321" s="80"/>
    </row>
    <row r="322" spans="1:9" x14ac:dyDescent="0.2">
      <c r="A322" s="149"/>
      <c r="I322" s="80"/>
    </row>
    <row r="323" spans="1:9" x14ac:dyDescent="0.2">
      <c r="A323" s="149"/>
      <c r="I323" s="80"/>
    </row>
    <row r="324" spans="1:9" x14ac:dyDescent="0.2">
      <c r="A324" s="149"/>
      <c r="I324" s="80"/>
    </row>
    <row r="325" spans="1:9" x14ac:dyDescent="0.2">
      <c r="A325" s="149"/>
      <c r="I325" s="80"/>
    </row>
    <row r="326" spans="1:9" x14ac:dyDescent="0.2">
      <c r="A326" s="149"/>
      <c r="I326" s="80"/>
    </row>
    <row r="327" spans="1:9" x14ac:dyDescent="0.2">
      <c r="A327" s="149"/>
      <c r="I327" s="80"/>
    </row>
    <row r="328" spans="1:9" x14ac:dyDescent="0.2">
      <c r="A328" s="149"/>
      <c r="I328" s="80"/>
    </row>
    <row r="329" spans="1:9" x14ac:dyDescent="0.2">
      <c r="A329" s="149"/>
      <c r="I329" s="80"/>
    </row>
    <row r="330" spans="1:9" x14ac:dyDescent="0.2">
      <c r="A330" s="149"/>
      <c r="I330" s="80"/>
    </row>
    <row r="331" spans="1:9" x14ac:dyDescent="0.2">
      <c r="A331" s="149"/>
      <c r="I331" s="80"/>
    </row>
    <row r="332" spans="1:9" x14ac:dyDescent="0.2">
      <c r="A332" s="149"/>
      <c r="I332" s="80"/>
    </row>
    <row r="333" spans="1:9" x14ac:dyDescent="0.2">
      <c r="A333" s="149"/>
      <c r="I333" s="80"/>
    </row>
    <row r="334" spans="1:9" x14ac:dyDescent="0.2">
      <c r="A334" s="149"/>
      <c r="I334" s="80"/>
    </row>
    <row r="335" spans="1:9" x14ac:dyDescent="0.2">
      <c r="A335" s="149"/>
      <c r="I335" s="80"/>
    </row>
    <row r="336" spans="1:9" x14ac:dyDescent="0.2">
      <c r="A336" s="149"/>
      <c r="I336" s="80"/>
    </row>
    <row r="337" spans="1:9" x14ac:dyDescent="0.2">
      <c r="A337" s="149"/>
      <c r="I337" s="80"/>
    </row>
    <row r="338" spans="1:9" x14ac:dyDescent="0.2">
      <c r="A338" s="149"/>
      <c r="I338" s="80"/>
    </row>
    <row r="339" spans="1:9" x14ac:dyDescent="0.2">
      <c r="A339" s="149"/>
      <c r="I339" s="80"/>
    </row>
    <row r="340" spans="1:9" x14ac:dyDescent="0.2">
      <c r="A340" s="149"/>
      <c r="I340" s="80"/>
    </row>
    <row r="341" spans="1:9" x14ac:dyDescent="0.2">
      <c r="A341" s="149"/>
      <c r="I341" s="80"/>
    </row>
    <row r="342" spans="1:9" x14ac:dyDescent="0.2">
      <c r="A342" s="149"/>
      <c r="I342" s="80"/>
    </row>
    <row r="343" spans="1:9" x14ac:dyDescent="0.2">
      <c r="A343" s="149"/>
      <c r="I343" s="80"/>
    </row>
    <row r="344" spans="1:9" x14ac:dyDescent="0.2">
      <c r="A344" s="149"/>
      <c r="I344" s="80"/>
    </row>
    <row r="345" spans="1:9" x14ac:dyDescent="0.2">
      <c r="A345" s="149"/>
      <c r="I345" s="80"/>
    </row>
    <row r="346" spans="1:9" x14ac:dyDescent="0.2">
      <c r="A346" s="149"/>
      <c r="I346" s="80"/>
    </row>
    <row r="347" spans="1:9" x14ac:dyDescent="0.2">
      <c r="A347" s="149"/>
      <c r="I347" s="80"/>
    </row>
    <row r="348" spans="1:9" x14ac:dyDescent="0.2">
      <c r="A348" s="149"/>
      <c r="I348" s="80"/>
    </row>
    <row r="349" spans="1:9" x14ac:dyDescent="0.2">
      <c r="A349" s="149"/>
      <c r="I349" s="80"/>
    </row>
    <row r="350" spans="1:9" x14ac:dyDescent="0.2">
      <c r="A350" s="149"/>
      <c r="I350" s="80"/>
    </row>
    <row r="351" spans="1:9" x14ac:dyDescent="0.2">
      <c r="A351" s="149"/>
      <c r="I351" s="80"/>
    </row>
    <row r="352" spans="1:9" x14ac:dyDescent="0.2">
      <c r="A352" s="149"/>
      <c r="I352" s="80"/>
    </row>
    <row r="353" spans="1:9" x14ac:dyDescent="0.2">
      <c r="A353" s="149"/>
      <c r="I353" s="80"/>
    </row>
    <row r="354" spans="1:9" x14ac:dyDescent="0.2">
      <c r="A354" s="149"/>
      <c r="I354" s="80"/>
    </row>
    <row r="355" spans="1:9" x14ac:dyDescent="0.2">
      <c r="A355" s="149"/>
      <c r="I355" s="80"/>
    </row>
    <row r="356" spans="1:9" x14ac:dyDescent="0.2">
      <c r="A356" s="149"/>
      <c r="I356" s="80"/>
    </row>
    <row r="357" spans="1:9" x14ac:dyDescent="0.2">
      <c r="A357" s="149"/>
      <c r="I357" s="80"/>
    </row>
    <row r="358" spans="1:9" x14ac:dyDescent="0.2">
      <c r="A358" s="149"/>
      <c r="I358" s="80"/>
    </row>
    <row r="359" spans="1:9" x14ac:dyDescent="0.2">
      <c r="A359" s="149"/>
      <c r="I359" s="80"/>
    </row>
    <row r="360" spans="1:9" x14ac:dyDescent="0.2">
      <c r="A360" s="149"/>
      <c r="I360" s="80"/>
    </row>
    <row r="361" spans="1:9" x14ac:dyDescent="0.2">
      <c r="A361" s="149"/>
      <c r="I361" s="80"/>
    </row>
    <row r="362" spans="1:9" x14ac:dyDescent="0.2">
      <c r="A362" s="149"/>
      <c r="I362" s="80"/>
    </row>
    <row r="363" spans="1:9" x14ac:dyDescent="0.2">
      <c r="A363" s="149"/>
      <c r="I363" s="80"/>
    </row>
    <row r="364" spans="1:9" x14ac:dyDescent="0.2">
      <c r="A364" s="149"/>
      <c r="I364" s="80"/>
    </row>
    <row r="365" spans="1:9" x14ac:dyDescent="0.2">
      <c r="A365" s="149"/>
      <c r="I365" s="80"/>
    </row>
    <row r="366" spans="1:9" x14ac:dyDescent="0.2">
      <c r="A366" s="149"/>
      <c r="I366" s="80"/>
    </row>
    <row r="367" spans="1:9" x14ac:dyDescent="0.2">
      <c r="A367" s="149"/>
      <c r="I367" s="80"/>
    </row>
    <row r="368" spans="1:9" x14ac:dyDescent="0.2">
      <c r="A368" s="149"/>
      <c r="I368" s="80"/>
    </row>
    <row r="369" spans="1:9" x14ac:dyDescent="0.2">
      <c r="A369" s="149"/>
      <c r="I369" s="80"/>
    </row>
    <row r="370" spans="1:9" x14ac:dyDescent="0.2">
      <c r="A370" s="149"/>
      <c r="I370" s="80"/>
    </row>
    <row r="371" spans="1:9" x14ac:dyDescent="0.2">
      <c r="A371" s="149"/>
      <c r="I371" s="80"/>
    </row>
    <row r="372" spans="1:9" x14ac:dyDescent="0.2">
      <c r="A372" s="149"/>
      <c r="I372" s="80"/>
    </row>
    <row r="373" spans="1:9" x14ac:dyDescent="0.2">
      <c r="A373" s="149"/>
      <c r="I373" s="80"/>
    </row>
    <row r="374" spans="1:9" x14ac:dyDescent="0.2">
      <c r="A374" s="149"/>
      <c r="I374" s="80"/>
    </row>
    <row r="375" spans="1:9" x14ac:dyDescent="0.2">
      <c r="A375" s="149"/>
      <c r="I375" s="80"/>
    </row>
    <row r="376" spans="1:9" x14ac:dyDescent="0.2">
      <c r="A376" s="149"/>
      <c r="I376" s="80"/>
    </row>
    <row r="377" spans="1:9" x14ac:dyDescent="0.2">
      <c r="A377" s="149"/>
      <c r="I377" s="80"/>
    </row>
    <row r="378" spans="1:9" x14ac:dyDescent="0.2">
      <c r="A378" s="149"/>
      <c r="I378" s="80"/>
    </row>
    <row r="379" spans="1:9" x14ac:dyDescent="0.2">
      <c r="A379" s="149"/>
      <c r="I379" s="80"/>
    </row>
    <row r="380" spans="1:9" x14ac:dyDescent="0.2">
      <c r="A380" s="149"/>
      <c r="I380" s="80"/>
    </row>
    <row r="381" spans="1:9" x14ac:dyDescent="0.2">
      <c r="A381" s="149"/>
      <c r="I381" s="80"/>
    </row>
    <row r="382" spans="1:9" x14ac:dyDescent="0.2">
      <c r="A382" s="149"/>
      <c r="I382" s="80"/>
    </row>
    <row r="383" spans="1:9" x14ac:dyDescent="0.2">
      <c r="A383" s="149"/>
      <c r="I383" s="80"/>
    </row>
    <row r="384" spans="1:9" x14ac:dyDescent="0.2">
      <c r="A384" s="149"/>
      <c r="I384" s="80"/>
    </row>
    <row r="385" spans="1:9" x14ac:dyDescent="0.2">
      <c r="A385" s="149"/>
      <c r="I385" s="80"/>
    </row>
    <row r="386" spans="1:9" x14ac:dyDescent="0.2">
      <c r="A386" s="149"/>
      <c r="I386" s="80"/>
    </row>
    <row r="387" spans="1:9" x14ac:dyDescent="0.2">
      <c r="A387" s="149"/>
      <c r="I387" s="80"/>
    </row>
    <row r="388" spans="1:9" x14ac:dyDescent="0.2">
      <c r="A388" s="149"/>
      <c r="I388" s="80"/>
    </row>
    <row r="389" spans="1:9" x14ac:dyDescent="0.2">
      <c r="A389" s="149"/>
      <c r="I389" s="80"/>
    </row>
    <row r="390" spans="1:9" x14ac:dyDescent="0.2">
      <c r="A390" s="149"/>
      <c r="I390" s="80"/>
    </row>
    <row r="391" spans="1:9" x14ac:dyDescent="0.2">
      <c r="A391" s="149"/>
      <c r="I391" s="80"/>
    </row>
    <row r="392" spans="1:9" x14ac:dyDescent="0.2">
      <c r="A392" s="149"/>
      <c r="I392" s="80"/>
    </row>
    <row r="393" spans="1:9" x14ac:dyDescent="0.2">
      <c r="A393" s="149"/>
      <c r="I393" s="80"/>
    </row>
    <row r="394" spans="1:9" x14ac:dyDescent="0.2">
      <c r="A394" s="149"/>
      <c r="I394" s="80"/>
    </row>
    <row r="395" spans="1:9" x14ac:dyDescent="0.2">
      <c r="A395" s="149"/>
      <c r="I395" s="80"/>
    </row>
    <row r="396" spans="1:9" x14ac:dyDescent="0.2">
      <c r="A396" s="149"/>
      <c r="I396" s="80"/>
    </row>
    <row r="397" spans="1:9" x14ac:dyDescent="0.2">
      <c r="A397" s="149"/>
      <c r="I397" s="80"/>
    </row>
    <row r="398" spans="1:9" x14ac:dyDescent="0.2">
      <c r="A398" s="149"/>
      <c r="I398" s="80"/>
    </row>
    <row r="399" spans="1:9" x14ac:dyDescent="0.2">
      <c r="A399" s="149"/>
      <c r="I399" s="80"/>
    </row>
    <row r="400" spans="1:9" x14ac:dyDescent="0.2">
      <c r="A400" s="149"/>
      <c r="I400" s="80"/>
    </row>
    <row r="401" spans="1:9" x14ac:dyDescent="0.2">
      <c r="A401" s="149"/>
      <c r="I401" s="80"/>
    </row>
    <row r="402" spans="1:9" x14ac:dyDescent="0.2">
      <c r="A402" s="149"/>
      <c r="I402" s="80"/>
    </row>
    <row r="403" spans="1:9" x14ac:dyDescent="0.2">
      <c r="A403" s="149"/>
      <c r="I403" s="80"/>
    </row>
    <row r="404" spans="1:9" x14ac:dyDescent="0.2">
      <c r="A404" s="149"/>
      <c r="I404" s="80"/>
    </row>
    <row r="405" spans="1:9" x14ac:dyDescent="0.2">
      <c r="A405" s="149"/>
      <c r="I405" s="80"/>
    </row>
    <row r="406" spans="1:9" x14ac:dyDescent="0.2">
      <c r="A406" s="149"/>
      <c r="I406" s="80"/>
    </row>
    <row r="407" spans="1:9" x14ac:dyDescent="0.2">
      <c r="A407" s="149"/>
      <c r="I407" s="80"/>
    </row>
    <row r="408" spans="1:9" x14ac:dyDescent="0.2">
      <c r="A408" s="149"/>
      <c r="I408" s="80"/>
    </row>
    <row r="409" spans="1:9" x14ac:dyDescent="0.2">
      <c r="A409" s="149"/>
      <c r="I409" s="80"/>
    </row>
    <row r="410" spans="1:9" x14ac:dyDescent="0.2">
      <c r="A410" s="149"/>
      <c r="I410" s="80"/>
    </row>
    <row r="411" spans="1:9" x14ac:dyDescent="0.2">
      <c r="A411" s="149"/>
      <c r="I411" s="80"/>
    </row>
    <row r="412" spans="1:9" x14ac:dyDescent="0.2">
      <c r="A412" s="149"/>
      <c r="I412" s="80"/>
    </row>
    <row r="413" spans="1:9" x14ac:dyDescent="0.2">
      <c r="A413" s="149"/>
      <c r="I413" s="80"/>
    </row>
    <row r="414" spans="1:9" x14ac:dyDescent="0.2">
      <c r="A414" s="149"/>
      <c r="I414" s="80"/>
    </row>
    <row r="415" spans="1:9" x14ac:dyDescent="0.2">
      <c r="A415" s="149"/>
      <c r="I415" s="80"/>
    </row>
    <row r="416" spans="1:9" x14ac:dyDescent="0.2">
      <c r="A416" s="149"/>
      <c r="I416" s="80"/>
    </row>
    <row r="417" spans="1:9" x14ac:dyDescent="0.2">
      <c r="A417" s="149"/>
      <c r="I417" s="80"/>
    </row>
    <row r="418" spans="1:9" x14ac:dyDescent="0.2">
      <c r="A418" s="149"/>
      <c r="I418" s="80"/>
    </row>
    <row r="419" spans="1:9" x14ac:dyDescent="0.2">
      <c r="A419" s="149"/>
      <c r="I419" s="80"/>
    </row>
    <row r="420" spans="1:9" x14ac:dyDescent="0.2">
      <c r="A420" s="149"/>
      <c r="I420" s="80"/>
    </row>
    <row r="421" spans="1:9" x14ac:dyDescent="0.2">
      <c r="A421" s="149"/>
      <c r="I421" s="80"/>
    </row>
    <row r="422" spans="1:9" x14ac:dyDescent="0.2">
      <c r="A422" s="149"/>
      <c r="I422" s="80"/>
    </row>
    <row r="423" spans="1:9" x14ac:dyDescent="0.2">
      <c r="A423" s="149"/>
      <c r="I423" s="80"/>
    </row>
    <row r="424" spans="1:9" x14ac:dyDescent="0.2">
      <c r="A424" s="149"/>
      <c r="I424" s="80"/>
    </row>
    <row r="425" spans="1:9" x14ac:dyDescent="0.2">
      <c r="A425" s="149"/>
      <c r="I425" s="80"/>
    </row>
    <row r="426" spans="1:9" x14ac:dyDescent="0.2">
      <c r="A426" s="149"/>
      <c r="I426" s="80"/>
    </row>
    <row r="427" spans="1:9" x14ac:dyDescent="0.2">
      <c r="A427" s="149"/>
      <c r="I427" s="80"/>
    </row>
    <row r="428" spans="1:9" x14ac:dyDescent="0.2">
      <c r="A428" s="149"/>
      <c r="I428" s="80"/>
    </row>
    <row r="429" spans="1:9" x14ac:dyDescent="0.2">
      <c r="A429" s="149"/>
      <c r="I429" s="80"/>
    </row>
    <row r="430" spans="1:9" x14ac:dyDescent="0.2">
      <c r="A430" s="149"/>
      <c r="I430" s="80"/>
    </row>
    <row r="431" spans="1:9" x14ac:dyDescent="0.2">
      <c r="A431" s="149"/>
      <c r="I431" s="80"/>
    </row>
    <row r="432" spans="1:9" x14ac:dyDescent="0.2">
      <c r="A432" s="149"/>
      <c r="I432" s="80"/>
    </row>
    <row r="433" spans="1:9" x14ac:dyDescent="0.2">
      <c r="A433" s="149"/>
      <c r="I433" s="80"/>
    </row>
    <row r="434" spans="1:9" x14ac:dyDescent="0.2">
      <c r="A434" s="149"/>
      <c r="I434" s="80"/>
    </row>
    <row r="435" spans="1:9" x14ac:dyDescent="0.2">
      <c r="A435" s="149"/>
      <c r="I435" s="80"/>
    </row>
    <row r="436" spans="1:9" x14ac:dyDescent="0.2">
      <c r="A436" s="149"/>
      <c r="I436" s="80"/>
    </row>
    <row r="437" spans="1:9" x14ac:dyDescent="0.2">
      <c r="A437" s="149"/>
      <c r="I437" s="80"/>
    </row>
    <row r="438" spans="1:9" x14ac:dyDescent="0.2">
      <c r="A438" s="149"/>
      <c r="I438" s="80"/>
    </row>
    <row r="439" spans="1:9" x14ac:dyDescent="0.2">
      <c r="A439" s="149"/>
      <c r="I439" s="80"/>
    </row>
    <row r="440" spans="1:9" x14ac:dyDescent="0.2">
      <c r="A440" s="149"/>
      <c r="I440" s="80"/>
    </row>
    <row r="441" spans="1:9" x14ac:dyDescent="0.2">
      <c r="A441" s="149"/>
      <c r="I441" s="80"/>
    </row>
    <row r="442" spans="1:9" x14ac:dyDescent="0.2">
      <c r="A442" s="149"/>
      <c r="I442" s="80"/>
    </row>
    <row r="443" spans="1:9" x14ac:dyDescent="0.2">
      <c r="A443" s="149"/>
      <c r="I443" s="80"/>
    </row>
    <row r="444" spans="1:9" x14ac:dyDescent="0.2">
      <c r="A444" s="149"/>
      <c r="I444" s="80"/>
    </row>
    <row r="445" spans="1:9" x14ac:dyDescent="0.2">
      <c r="A445" s="149"/>
      <c r="I445" s="80"/>
    </row>
    <row r="446" spans="1:9" x14ac:dyDescent="0.2">
      <c r="A446" s="149"/>
      <c r="I446" s="80"/>
    </row>
    <row r="447" spans="1:9" x14ac:dyDescent="0.2">
      <c r="A447" s="149"/>
      <c r="I447" s="80"/>
    </row>
    <row r="448" spans="1:9" x14ac:dyDescent="0.2">
      <c r="A448" s="149"/>
      <c r="I448" s="80"/>
    </row>
    <row r="449" spans="1:9" x14ac:dyDescent="0.2">
      <c r="A449" s="149"/>
      <c r="I449" s="80"/>
    </row>
    <row r="450" spans="1:9" x14ac:dyDescent="0.2">
      <c r="A450" s="149"/>
      <c r="I450" s="80"/>
    </row>
    <row r="451" spans="1:9" x14ac:dyDescent="0.2">
      <c r="A451" s="149"/>
      <c r="I451" s="80"/>
    </row>
    <row r="452" spans="1:9" x14ac:dyDescent="0.2">
      <c r="A452" s="149"/>
      <c r="I452" s="80"/>
    </row>
    <row r="453" spans="1:9" x14ac:dyDescent="0.2">
      <c r="A453" s="149"/>
      <c r="I453" s="80"/>
    </row>
    <row r="454" spans="1:9" x14ac:dyDescent="0.2">
      <c r="A454" s="149"/>
      <c r="I454" s="80"/>
    </row>
    <row r="455" spans="1:9" x14ac:dyDescent="0.2">
      <c r="A455" s="149"/>
      <c r="I455" s="80"/>
    </row>
    <row r="456" spans="1:9" x14ac:dyDescent="0.2">
      <c r="A456" s="149"/>
      <c r="I456" s="80"/>
    </row>
    <row r="457" spans="1:9" x14ac:dyDescent="0.2">
      <c r="A457" s="149"/>
      <c r="I457" s="80"/>
    </row>
    <row r="458" spans="1:9" x14ac:dyDescent="0.2">
      <c r="A458" s="149"/>
      <c r="I458" s="80"/>
    </row>
    <row r="459" spans="1:9" x14ac:dyDescent="0.2">
      <c r="A459" s="149"/>
      <c r="I459" s="80"/>
    </row>
    <row r="460" spans="1:9" x14ac:dyDescent="0.2">
      <c r="A460" s="149"/>
      <c r="I460" s="80"/>
    </row>
    <row r="461" spans="1:9" x14ac:dyDescent="0.2">
      <c r="A461" s="149"/>
      <c r="I461" s="80"/>
    </row>
    <row r="462" spans="1:9" x14ac:dyDescent="0.2">
      <c r="A462" s="149"/>
      <c r="I462" s="80"/>
    </row>
    <row r="463" spans="1:9" x14ac:dyDescent="0.2">
      <c r="A463" s="149"/>
      <c r="I463" s="80"/>
    </row>
    <row r="464" spans="1:9" x14ac:dyDescent="0.2">
      <c r="A464" s="149"/>
      <c r="I464" s="80"/>
    </row>
    <row r="465" spans="1:9" x14ac:dyDescent="0.2">
      <c r="A465" s="149"/>
      <c r="I465" s="80"/>
    </row>
    <row r="466" spans="1:9" x14ac:dyDescent="0.2">
      <c r="A466" s="149"/>
      <c r="I466" s="80"/>
    </row>
    <row r="467" spans="1:9" x14ac:dyDescent="0.2">
      <c r="A467" s="149"/>
      <c r="I467" s="80"/>
    </row>
    <row r="468" spans="1:9" x14ac:dyDescent="0.2">
      <c r="A468" s="149"/>
      <c r="I468" s="80"/>
    </row>
    <row r="469" spans="1:9" x14ac:dyDescent="0.2">
      <c r="A469" s="149"/>
      <c r="I469" s="80"/>
    </row>
    <row r="470" spans="1:9" x14ac:dyDescent="0.2">
      <c r="A470" s="149"/>
      <c r="I470" s="80"/>
    </row>
    <row r="471" spans="1:9" x14ac:dyDescent="0.2">
      <c r="A471" s="149"/>
      <c r="I471" s="80"/>
    </row>
    <row r="472" spans="1:9" x14ac:dyDescent="0.2">
      <c r="A472" s="149"/>
      <c r="I472" s="80"/>
    </row>
    <row r="473" spans="1:9" x14ac:dyDescent="0.2">
      <c r="A473" s="149"/>
      <c r="I473" s="80"/>
    </row>
    <row r="474" spans="1:9" x14ac:dyDescent="0.2">
      <c r="A474" s="149"/>
      <c r="I474" s="80"/>
    </row>
    <row r="475" spans="1:9" x14ac:dyDescent="0.2">
      <c r="A475" s="149"/>
      <c r="I475" s="80"/>
    </row>
    <row r="476" spans="1:9" x14ac:dyDescent="0.2">
      <c r="A476" s="149"/>
      <c r="I476" s="80"/>
    </row>
    <row r="477" spans="1:9" x14ac:dyDescent="0.2">
      <c r="A477" s="149"/>
      <c r="I477" s="80"/>
    </row>
    <row r="478" spans="1:9" x14ac:dyDescent="0.2">
      <c r="A478" s="149"/>
      <c r="I478" s="80"/>
    </row>
    <row r="479" spans="1:9" x14ac:dyDescent="0.2">
      <c r="A479" s="149"/>
      <c r="I479" s="80"/>
    </row>
    <row r="480" spans="1:9" x14ac:dyDescent="0.2">
      <c r="A480" s="149"/>
      <c r="I480" s="80"/>
    </row>
    <row r="481" spans="1:9" x14ac:dyDescent="0.2">
      <c r="A481" s="149"/>
      <c r="I481" s="80"/>
    </row>
    <row r="482" spans="1:9" x14ac:dyDescent="0.2">
      <c r="A482" s="149"/>
      <c r="I482" s="80"/>
    </row>
    <row r="483" spans="1:9" x14ac:dyDescent="0.2">
      <c r="A483" s="149"/>
      <c r="I483" s="80"/>
    </row>
    <row r="484" spans="1:9" x14ac:dyDescent="0.2">
      <c r="A484" s="149"/>
      <c r="I484" s="80"/>
    </row>
    <row r="485" spans="1:9" x14ac:dyDescent="0.2">
      <c r="A485" s="149"/>
      <c r="I485" s="80"/>
    </row>
    <row r="486" spans="1:9" x14ac:dyDescent="0.2">
      <c r="A486" s="149"/>
      <c r="I486" s="80"/>
    </row>
    <row r="487" spans="1:9" x14ac:dyDescent="0.2">
      <c r="A487" s="149"/>
      <c r="I487" s="80"/>
    </row>
    <row r="488" spans="1:9" x14ac:dyDescent="0.2">
      <c r="A488" s="149"/>
      <c r="I488" s="80"/>
    </row>
    <row r="489" spans="1:9" x14ac:dyDescent="0.2">
      <c r="A489" s="149"/>
      <c r="I489" s="80"/>
    </row>
    <row r="490" spans="1:9" x14ac:dyDescent="0.2">
      <c r="A490" s="149"/>
      <c r="I490" s="80"/>
    </row>
    <row r="491" spans="1:9" x14ac:dyDescent="0.2">
      <c r="A491" s="149"/>
      <c r="I491" s="80"/>
    </row>
    <row r="492" spans="1:9" x14ac:dyDescent="0.2">
      <c r="A492" s="149"/>
      <c r="I492" s="80"/>
    </row>
    <row r="493" spans="1:9" x14ac:dyDescent="0.2">
      <c r="A493" s="149"/>
      <c r="I493" s="80"/>
    </row>
    <row r="494" spans="1:9" x14ac:dyDescent="0.2">
      <c r="A494" s="149"/>
      <c r="I494" s="80"/>
    </row>
    <row r="495" spans="1:9" x14ac:dyDescent="0.2">
      <c r="A495" s="149"/>
      <c r="I495" s="80"/>
    </row>
    <row r="496" spans="1:9" x14ac:dyDescent="0.2">
      <c r="A496" s="149"/>
      <c r="I496" s="80"/>
    </row>
    <row r="497" spans="1:9" x14ac:dyDescent="0.2">
      <c r="A497" s="149"/>
      <c r="I497" s="80"/>
    </row>
    <row r="498" spans="1:9" x14ac:dyDescent="0.2">
      <c r="A498" s="149"/>
      <c r="I498" s="80"/>
    </row>
    <row r="499" spans="1:9" x14ac:dyDescent="0.2">
      <c r="A499" s="149"/>
      <c r="I499" s="80"/>
    </row>
    <row r="500" spans="1:9" x14ac:dyDescent="0.2">
      <c r="A500" s="149"/>
      <c r="I500" s="80"/>
    </row>
    <row r="501" spans="1:9" x14ac:dyDescent="0.2">
      <c r="A501" s="149"/>
      <c r="I501" s="80"/>
    </row>
    <row r="502" spans="1:9" x14ac:dyDescent="0.2">
      <c r="A502" s="149"/>
      <c r="I502" s="80"/>
    </row>
    <row r="503" spans="1:9" x14ac:dyDescent="0.2">
      <c r="A503" s="149"/>
      <c r="I503" s="80"/>
    </row>
    <row r="504" spans="1:9" x14ac:dyDescent="0.2">
      <c r="A504" s="149"/>
      <c r="I504" s="80"/>
    </row>
    <row r="505" spans="1:9" x14ac:dyDescent="0.2">
      <c r="A505" s="149"/>
      <c r="I505" s="80"/>
    </row>
    <row r="506" spans="1:9" x14ac:dyDescent="0.2">
      <c r="A506" s="149"/>
      <c r="I506" s="80"/>
    </row>
    <row r="507" spans="1:9" x14ac:dyDescent="0.2">
      <c r="A507" s="149"/>
      <c r="I507" s="80"/>
    </row>
    <row r="508" spans="1:9" x14ac:dyDescent="0.2">
      <c r="A508" s="149"/>
      <c r="I508" s="80"/>
    </row>
    <row r="509" spans="1:9" x14ac:dyDescent="0.2">
      <c r="A509" s="149"/>
      <c r="I509" s="80"/>
    </row>
    <row r="510" spans="1:9" x14ac:dyDescent="0.2">
      <c r="A510" s="149"/>
      <c r="I510" s="80"/>
    </row>
    <row r="511" spans="1:9" x14ac:dyDescent="0.2">
      <c r="A511" s="149"/>
      <c r="I511" s="80"/>
    </row>
    <row r="512" spans="1:9" x14ac:dyDescent="0.2">
      <c r="A512" s="149"/>
      <c r="I512" s="80"/>
    </row>
    <row r="513" spans="1:9" x14ac:dyDescent="0.2">
      <c r="A513" s="149"/>
      <c r="I513" s="80"/>
    </row>
    <row r="514" spans="1:9" x14ac:dyDescent="0.2">
      <c r="A514" s="149"/>
      <c r="I514" s="80"/>
    </row>
    <row r="515" spans="1:9" x14ac:dyDescent="0.2">
      <c r="A515" s="149"/>
      <c r="I515" s="80"/>
    </row>
    <row r="516" spans="1:9" x14ac:dyDescent="0.2">
      <c r="A516" s="149"/>
      <c r="I516" s="80"/>
    </row>
    <row r="517" spans="1:9" x14ac:dyDescent="0.2">
      <c r="A517" s="149"/>
      <c r="I517" s="80"/>
    </row>
    <row r="518" spans="1:9" x14ac:dyDescent="0.2">
      <c r="A518" s="149"/>
      <c r="I518" s="80"/>
    </row>
    <row r="519" spans="1:9" x14ac:dyDescent="0.2">
      <c r="A519" s="149"/>
      <c r="I519" s="80"/>
    </row>
    <row r="520" spans="1:9" x14ac:dyDescent="0.2">
      <c r="A520" s="149"/>
      <c r="I520" s="80"/>
    </row>
    <row r="521" spans="1:9" x14ac:dyDescent="0.2">
      <c r="A521" s="149"/>
      <c r="I521" s="80"/>
    </row>
    <row r="522" spans="1:9" x14ac:dyDescent="0.2">
      <c r="A522" s="149"/>
      <c r="I522" s="80"/>
    </row>
    <row r="523" spans="1:9" x14ac:dyDescent="0.2">
      <c r="A523" s="149"/>
      <c r="I523" s="80"/>
    </row>
    <row r="524" spans="1:9" x14ac:dyDescent="0.2">
      <c r="A524" s="149"/>
      <c r="I524" s="80"/>
    </row>
    <row r="525" spans="1:9" x14ac:dyDescent="0.2">
      <c r="A525" s="149"/>
      <c r="I525" s="80"/>
    </row>
    <row r="526" spans="1:9" x14ac:dyDescent="0.2">
      <c r="A526" s="149"/>
      <c r="I526" s="80"/>
    </row>
    <row r="527" spans="1:9" x14ac:dyDescent="0.2">
      <c r="A527" s="149"/>
      <c r="I527" s="80"/>
    </row>
    <row r="528" spans="1:9" x14ac:dyDescent="0.2">
      <c r="A528" s="149"/>
      <c r="I528" s="80"/>
    </row>
    <row r="529" spans="1:9" x14ac:dyDescent="0.2">
      <c r="A529" s="149"/>
      <c r="I529" s="80"/>
    </row>
    <row r="530" spans="1:9" x14ac:dyDescent="0.2">
      <c r="A530" s="149"/>
      <c r="I530" s="80"/>
    </row>
    <row r="531" spans="1:9" x14ac:dyDescent="0.2">
      <c r="A531" s="149"/>
      <c r="I531" s="80"/>
    </row>
    <row r="532" spans="1:9" x14ac:dyDescent="0.2">
      <c r="A532" s="149"/>
      <c r="I532" s="80"/>
    </row>
    <row r="533" spans="1:9" x14ac:dyDescent="0.2">
      <c r="A533" s="149"/>
      <c r="I533" s="80"/>
    </row>
    <row r="534" spans="1:9" x14ac:dyDescent="0.2">
      <c r="A534" s="149"/>
      <c r="I534" s="80"/>
    </row>
    <row r="535" spans="1:9" x14ac:dyDescent="0.2">
      <c r="A535" s="149"/>
      <c r="I535" s="80"/>
    </row>
    <row r="536" spans="1:9" x14ac:dyDescent="0.2">
      <c r="A536" s="149"/>
      <c r="I536" s="80"/>
    </row>
    <row r="537" spans="1:9" x14ac:dyDescent="0.2">
      <c r="A537" s="149"/>
      <c r="I537" s="80"/>
    </row>
    <row r="538" spans="1:9" x14ac:dyDescent="0.2">
      <c r="A538" s="149"/>
      <c r="I538" s="80"/>
    </row>
    <row r="539" spans="1:9" x14ac:dyDescent="0.2">
      <c r="A539" s="149"/>
      <c r="I539" s="80"/>
    </row>
    <row r="540" spans="1:9" x14ac:dyDescent="0.2">
      <c r="A540" s="149"/>
      <c r="I540" s="80"/>
    </row>
    <row r="541" spans="1:9" x14ac:dyDescent="0.2">
      <c r="A541" s="149"/>
      <c r="I541" s="80"/>
    </row>
    <row r="542" spans="1:9" x14ac:dyDescent="0.2">
      <c r="A542" s="149"/>
      <c r="I542" s="80"/>
    </row>
    <row r="543" spans="1:9" x14ac:dyDescent="0.2">
      <c r="A543" s="149"/>
      <c r="I543" s="80"/>
    </row>
    <row r="544" spans="1:9" x14ac:dyDescent="0.2">
      <c r="A544" s="149"/>
      <c r="I544" s="80"/>
    </row>
    <row r="545" spans="1:9" x14ac:dyDescent="0.2">
      <c r="A545" s="149"/>
      <c r="I545" s="80"/>
    </row>
    <row r="546" spans="1:9" x14ac:dyDescent="0.2">
      <c r="A546" s="149"/>
      <c r="I546" s="80"/>
    </row>
    <row r="547" spans="1:9" x14ac:dyDescent="0.2">
      <c r="A547" s="149"/>
      <c r="I547" s="80"/>
    </row>
    <row r="548" spans="1:9" x14ac:dyDescent="0.2">
      <c r="A548" s="149"/>
      <c r="I548" s="80"/>
    </row>
    <row r="549" spans="1:9" x14ac:dyDescent="0.2">
      <c r="A549" s="149"/>
      <c r="I549" s="80"/>
    </row>
    <row r="550" spans="1:9" x14ac:dyDescent="0.2">
      <c r="A550" s="149"/>
      <c r="I550" s="80"/>
    </row>
    <row r="551" spans="1:9" x14ac:dyDescent="0.2">
      <c r="A551" s="149"/>
      <c r="I551" s="80"/>
    </row>
    <row r="552" spans="1:9" x14ac:dyDescent="0.2">
      <c r="A552" s="149"/>
      <c r="I552" s="80"/>
    </row>
    <row r="553" spans="1:9" x14ac:dyDescent="0.2">
      <c r="A553" s="149"/>
      <c r="I553" s="80"/>
    </row>
    <row r="554" spans="1:9" x14ac:dyDescent="0.2">
      <c r="A554" s="149"/>
      <c r="I554" s="80"/>
    </row>
    <row r="555" spans="1:9" x14ac:dyDescent="0.2">
      <c r="A555" s="149"/>
      <c r="I555" s="80"/>
    </row>
    <row r="556" spans="1:9" x14ac:dyDescent="0.2">
      <c r="A556" s="149"/>
      <c r="I556" s="80"/>
    </row>
    <row r="557" spans="1:9" x14ac:dyDescent="0.2">
      <c r="A557" s="149"/>
      <c r="I557" s="80"/>
    </row>
    <row r="558" spans="1:9" x14ac:dyDescent="0.2">
      <c r="A558" s="149"/>
      <c r="I558" s="80"/>
    </row>
    <row r="559" spans="1:9" x14ac:dyDescent="0.2">
      <c r="A559" s="149"/>
      <c r="I559" s="80"/>
    </row>
    <row r="560" spans="1:9" x14ac:dyDescent="0.2">
      <c r="A560" s="149"/>
      <c r="I560" s="80"/>
    </row>
    <row r="561" spans="1:9" x14ac:dyDescent="0.2">
      <c r="A561" s="149"/>
      <c r="I561" s="80"/>
    </row>
    <row r="562" spans="1:9" x14ac:dyDescent="0.2">
      <c r="A562" s="149"/>
      <c r="I562" s="80"/>
    </row>
    <row r="563" spans="1:9" x14ac:dyDescent="0.2">
      <c r="A563" s="149"/>
      <c r="I563" s="80"/>
    </row>
    <row r="564" spans="1:9" x14ac:dyDescent="0.2">
      <c r="A564" s="149"/>
      <c r="I564" s="80"/>
    </row>
    <row r="565" spans="1:9" x14ac:dyDescent="0.2">
      <c r="A565" s="149"/>
      <c r="I565" s="80"/>
    </row>
    <row r="566" spans="1:9" x14ac:dyDescent="0.2">
      <c r="A566" s="149"/>
      <c r="I566" s="80"/>
    </row>
    <row r="567" spans="1:9" x14ac:dyDescent="0.2">
      <c r="A567" s="149"/>
      <c r="I567" s="80"/>
    </row>
    <row r="568" spans="1:9" x14ac:dyDescent="0.2">
      <c r="A568" s="149"/>
      <c r="I568" s="80"/>
    </row>
    <row r="569" spans="1:9" x14ac:dyDescent="0.2">
      <c r="A569" s="149"/>
      <c r="I569" s="80"/>
    </row>
    <row r="570" spans="1:9" x14ac:dyDescent="0.2">
      <c r="A570" s="149"/>
      <c r="I570" s="80"/>
    </row>
    <row r="571" spans="1:9" x14ac:dyDescent="0.2">
      <c r="A571" s="149"/>
      <c r="I571" s="80"/>
    </row>
    <row r="572" spans="1:9" x14ac:dyDescent="0.2">
      <c r="A572" s="149"/>
      <c r="I572" s="80"/>
    </row>
    <row r="573" spans="1:9" x14ac:dyDescent="0.2">
      <c r="A573" s="149"/>
      <c r="I573" s="80"/>
    </row>
    <row r="574" spans="1:9" x14ac:dyDescent="0.2">
      <c r="A574" s="149"/>
      <c r="I574" s="80"/>
    </row>
    <row r="575" spans="1:9" x14ac:dyDescent="0.2">
      <c r="A575" s="149"/>
      <c r="I575" s="80"/>
    </row>
    <row r="576" spans="1:9" x14ac:dyDescent="0.2">
      <c r="A576" s="149"/>
      <c r="I576" s="80"/>
    </row>
    <row r="577" spans="1:9" x14ac:dyDescent="0.2">
      <c r="A577" s="149"/>
      <c r="I577" s="80"/>
    </row>
    <row r="578" spans="1:9" x14ac:dyDescent="0.2">
      <c r="A578" s="149"/>
      <c r="I578" s="80"/>
    </row>
    <row r="579" spans="1:9" x14ac:dyDescent="0.2">
      <c r="A579" s="149"/>
      <c r="I579" s="80"/>
    </row>
    <row r="580" spans="1:9" x14ac:dyDescent="0.2">
      <c r="A580" s="149"/>
      <c r="I580" s="80"/>
    </row>
    <row r="581" spans="1:9" x14ac:dyDescent="0.2">
      <c r="A581" s="149"/>
      <c r="I581" s="80"/>
    </row>
    <row r="582" spans="1:9" x14ac:dyDescent="0.2">
      <c r="A582" s="149"/>
      <c r="I582" s="80"/>
    </row>
    <row r="583" spans="1:9" x14ac:dyDescent="0.2">
      <c r="A583" s="149"/>
      <c r="I583" s="80"/>
    </row>
    <row r="584" spans="1:9" x14ac:dyDescent="0.2">
      <c r="A584" s="149"/>
      <c r="I584" s="80"/>
    </row>
    <row r="585" spans="1:9" x14ac:dyDescent="0.2">
      <c r="A585" s="149"/>
      <c r="I585" s="80"/>
    </row>
    <row r="586" spans="1:9" x14ac:dyDescent="0.2">
      <c r="A586" s="149"/>
      <c r="I586" s="80"/>
    </row>
    <row r="587" spans="1:9" x14ac:dyDescent="0.2">
      <c r="A587" s="149"/>
      <c r="I587" s="80"/>
    </row>
    <row r="588" spans="1:9" x14ac:dyDescent="0.2">
      <c r="A588" s="149"/>
      <c r="I588" s="80"/>
    </row>
    <row r="589" spans="1:9" x14ac:dyDescent="0.2">
      <c r="A589" s="149"/>
      <c r="I589" s="80"/>
    </row>
    <row r="590" spans="1:9" x14ac:dyDescent="0.2">
      <c r="A590" s="149"/>
      <c r="I590" s="80"/>
    </row>
    <row r="591" spans="1:9" x14ac:dyDescent="0.2">
      <c r="A591" s="149"/>
      <c r="I591" s="80"/>
    </row>
    <row r="592" spans="1:9" x14ac:dyDescent="0.2">
      <c r="A592" s="149"/>
      <c r="I592" s="80"/>
    </row>
    <row r="593" spans="1:9" x14ac:dyDescent="0.2">
      <c r="A593" s="149"/>
      <c r="I593" s="80"/>
    </row>
    <row r="594" spans="1:9" x14ac:dyDescent="0.2">
      <c r="A594" s="149"/>
      <c r="I594" s="80"/>
    </row>
    <row r="595" spans="1:9" x14ac:dyDescent="0.2">
      <c r="A595" s="149"/>
      <c r="I595" s="80"/>
    </row>
    <row r="596" spans="1:9" x14ac:dyDescent="0.2">
      <c r="A596" s="149"/>
      <c r="I596" s="80"/>
    </row>
    <row r="597" spans="1:9" x14ac:dyDescent="0.2">
      <c r="A597" s="149"/>
      <c r="I597" s="80"/>
    </row>
    <row r="598" spans="1:9" x14ac:dyDescent="0.2">
      <c r="A598" s="149"/>
      <c r="I598" s="80"/>
    </row>
    <row r="599" spans="1:9" x14ac:dyDescent="0.2">
      <c r="A599" s="149"/>
      <c r="I599" s="80"/>
    </row>
    <row r="600" spans="1:9" x14ac:dyDescent="0.2">
      <c r="A600" s="149"/>
      <c r="I600" s="80"/>
    </row>
    <row r="601" spans="1:9" x14ac:dyDescent="0.2">
      <c r="A601" s="149"/>
      <c r="I601" s="80"/>
    </row>
    <row r="602" spans="1:9" x14ac:dyDescent="0.2">
      <c r="A602" s="149"/>
      <c r="I602" s="80"/>
    </row>
    <row r="603" spans="1:9" x14ac:dyDescent="0.2">
      <c r="A603" s="149"/>
      <c r="I603" s="80"/>
    </row>
    <row r="604" spans="1:9" x14ac:dyDescent="0.2">
      <c r="A604" s="149"/>
      <c r="I604" s="80"/>
    </row>
    <row r="605" spans="1:9" x14ac:dyDescent="0.2">
      <c r="A605" s="149"/>
      <c r="I605" s="80"/>
    </row>
    <row r="606" spans="1:9" x14ac:dyDescent="0.2">
      <c r="A606" s="149"/>
      <c r="I606" s="80"/>
    </row>
    <row r="607" spans="1:9" x14ac:dyDescent="0.2">
      <c r="A607" s="149"/>
      <c r="I607" s="80"/>
    </row>
    <row r="608" spans="1:9" x14ac:dyDescent="0.2">
      <c r="A608" s="149"/>
      <c r="I608" s="80"/>
    </row>
    <row r="609" spans="1:9" x14ac:dyDescent="0.2">
      <c r="A609" s="149"/>
      <c r="I609" s="80"/>
    </row>
    <row r="610" spans="1:9" x14ac:dyDescent="0.2">
      <c r="A610" s="149"/>
      <c r="I610" s="80"/>
    </row>
    <row r="611" spans="1:9" x14ac:dyDescent="0.2">
      <c r="A611" s="149"/>
      <c r="I611" s="80"/>
    </row>
    <row r="612" spans="1:9" x14ac:dyDescent="0.2">
      <c r="A612" s="149"/>
      <c r="I612" s="80"/>
    </row>
    <row r="613" spans="1:9" x14ac:dyDescent="0.2">
      <c r="A613" s="149"/>
      <c r="I613" s="80"/>
    </row>
    <row r="614" spans="1:9" x14ac:dyDescent="0.2">
      <c r="A614" s="149"/>
      <c r="I614" s="80"/>
    </row>
    <row r="615" spans="1:9" x14ac:dyDescent="0.2">
      <c r="A615" s="149"/>
      <c r="I615" s="80"/>
    </row>
    <row r="616" spans="1:9" x14ac:dyDescent="0.2">
      <c r="A616" s="149"/>
      <c r="I616" s="80"/>
    </row>
    <row r="617" spans="1:9" x14ac:dyDescent="0.2">
      <c r="A617" s="149"/>
      <c r="I617" s="80"/>
    </row>
    <row r="618" spans="1:9" x14ac:dyDescent="0.2">
      <c r="A618" s="149"/>
      <c r="I618" s="80"/>
    </row>
    <row r="619" spans="1:9" x14ac:dyDescent="0.2">
      <c r="A619" s="149"/>
      <c r="I619" s="80"/>
    </row>
    <row r="620" spans="1:9" x14ac:dyDescent="0.2">
      <c r="A620" s="149"/>
      <c r="I620" s="80"/>
    </row>
    <row r="621" spans="1:9" x14ac:dyDescent="0.2">
      <c r="A621" s="149"/>
      <c r="I621" s="80"/>
    </row>
    <row r="622" spans="1:9" x14ac:dyDescent="0.2">
      <c r="A622" s="149"/>
      <c r="I622" s="80"/>
    </row>
    <row r="623" spans="1:9" x14ac:dyDescent="0.2">
      <c r="A623" s="149"/>
      <c r="I623" s="80"/>
    </row>
    <row r="624" spans="1:9" x14ac:dyDescent="0.2">
      <c r="A624" s="149"/>
      <c r="I624" s="80"/>
    </row>
    <row r="625" spans="1:9" x14ac:dyDescent="0.2">
      <c r="A625" s="149"/>
      <c r="I625" s="80"/>
    </row>
    <row r="626" spans="1:9" x14ac:dyDescent="0.2">
      <c r="A626" s="149"/>
      <c r="I626" s="80"/>
    </row>
    <row r="627" spans="1:9" x14ac:dyDescent="0.2">
      <c r="A627" s="149"/>
      <c r="I627" s="80"/>
    </row>
    <row r="628" spans="1:9" x14ac:dyDescent="0.2">
      <c r="A628" s="149"/>
      <c r="I628" s="80"/>
    </row>
    <row r="629" spans="1:9" x14ac:dyDescent="0.2">
      <c r="A629" s="149"/>
      <c r="I629" s="80"/>
    </row>
    <row r="630" spans="1:9" x14ac:dyDescent="0.2">
      <c r="A630" s="149"/>
      <c r="I630" s="80"/>
    </row>
    <row r="631" spans="1:9" x14ac:dyDescent="0.2">
      <c r="A631" s="149"/>
      <c r="I631" s="80"/>
    </row>
    <row r="632" spans="1:9" x14ac:dyDescent="0.2">
      <c r="A632" s="149"/>
      <c r="I632" s="80"/>
    </row>
    <row r="633" spans="1:9" x14ac:dyDescent="0.2">
      <c r="A633" s="149"/>
      <c r="I633" s="80"/>
    </row>
    <row r="634" spans="1:9" x14ac:dyDescent="0.2">
      <c r="A634" s="149"/>
      <c r="I634" s="80"/>
    </row>
    <row r="635" spans="1:9" x14ac:dyDescent="0.2">
      <c r="A635" s="149"/>
      <c r="I635" s="80"/>
    </row>
  </sheetData>
  <sheetProtection algorithmName="SHA-512" hashValue="WEeoAN/QVrPnq5xJV6J5cUbEsp2WnSwYJdl+H7jcrpeTmMaF1+SE5XViUvsX0CGIuwx+VxmiyQoOwgSIdQqiPQ==" saltValue="h6ZkemH5AZC2z14NO2sCCw==" spinCount="100000" sheet="1" objects="1" scenarios="1" selectLockedCells="1" selectUnlockedCells="1"/>
  <mergeCells count="45">
    <mergeCell ref="B73:L73"/>
    <mergeCell ref="B84:J84"/>
    <mergeCell ref="B86:G86"/>
    <mergeCell ref="B9:T9"/>
    <mergeCell ref="A51:D51"/>
    <mergeCell ref="N51:Q51"/>
    <mergeCell ref="B56:J56"/>
    <mergeCell ref="B59:K59"/>
    <mergeCell ref="B65:J65"/>
    <mergeCell ref="B69:E69"/>
    <mergeCell ref="B17:T17"/>
    <mergeCell ref="E51:L51"/>
    <mergeCell ref="B54:F54"/>
    <mergeCell ref="E6:L6"/>
    <mergeCell ref="F89:M89"/>
    <mergeCell ref="E91:M91"/>
    <mergeCell ref="E93:M93"/>
    <mergeCell ref="B14:T14"/>
    <mergeCell ref="B23:J23"/>
    <mergeCell ref="B27:R27"/>
    <mergeCell ref="B29:T29"/>
    <mergeCell ref="B33:T33"/>
    <mergeCell ref="B36:O36"/>
    <mergeCell ref="B82:N82"/>
    <mergeCell ref="A48:Z48"/>
    <mergeCell ref="B80:M80"/>
    <mergeCell ref="B64:C64"/>
    <mergeCell ref="B67:H67"/>
    <mergeCell ref="B71:H71"/>
    <mergeCell ref="A1:Z1"/>
    <mergeCell ref="A2:Z2"/>
    <mergeCell ref="A3:Z3"/>
    <mergeCell ref="B93:D93"/>
    <mergeCell ref="A50:J50"/>
    <mergeCell ref="B68:C68"/>
    <mergeCell ref="B20:T20"/>
    <mergeCell ref="B91:D91"/>
    <mergeCell ref="R51:U51"/>
    <mergeCell ref="B78:K78"/>
    <mergeCell ref="A4:Z4"/>
    <mergeCell ref="B12:S12"/>
    <mergeCell ref="B38:J38"/>
    <mergeCell ref="B43:T43"/>
    <mergeCell ref="N6:Q6"/>
    <mergeCell ref="A6:D6"/>
  </mergeCells>
  <phoneticPr fontId="2" type="noConversion"/>
  <pageMargins left="0.75" right="0.2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3"/>
  </sheetPr>
  <dimension ref="A1:U270"/>
  <sheetViews>
    <sheetView topLeftCell="A7" workbookViewId="0">
      <selection activeCell="D18" sqref="D18:R18"/>
    </sheetView>
  </sheetViews>
  <sheetFormatPr defaultColWidth="9.140625" defaultRowHeight="12.75" x14ac:dyDescent="0.2"/>
  <cols>
    <col min="1" max="3" width="7.7109375" style="28" customWidth="1"/>
    <col min="4" max="18" width="5.28515625" style="28" customWidth="1"/>
    <col min="19" max="21" width="7" style="28" customWidth="1"/>
    <col min="22" max="16384" width="9.140625" style="28"/>
  </cols>
  <sheetData>
    <row r="1" spans="1:21" ht="12.75" customHeight="1" x14ac:dyDescent="0.2">
      <c r="A1" s="768" t="s">
        <v>144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</row>
    <row r="2" spans="1:21" ht="12.75" customHeight="1" x14ac:dyDescent="0.2">
      <c r="A2" s="767" t="s">
        <v>145</v>
      </c>
      <c r="B2" s="767"/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  <c r="O2" s="767"/>
      <c r="P2" s="767"/>
      <c r="Q2" s="767"/>
      <c r="R2" s="767"/>
      <c r="S2" s="767"/>
      <c r="T2" s="767"/>
      <c r="U2" s="767"/>
    </row>
    <row r="3" spans="1:21" ht="12.75" customHeight="1" x14ac:dyDescent="0.2">
      <c r="A3" s="767" t="s">
        <v>146</v>
      </c>
      <c r="B3" s="767"/>
      <c r="C3" s="767"/>
      <c r="D3" s="767"/>
      <c r="E3" s="767"/>
      <c r="F3" s="767"/>
      <c r="G3" s="767"/>
      <c r="H3" s="767"/>
      <c r="I3" s="767"/>
      <c r="J3" s="767"/>
      <c r="K3" s="767"/>
      <c r="L3" s="767"/>
      <c r="M3" s="767"/>
      <c r="N3" s="767"/>
      <c r="O3" s="767"/>
      <c r="P3" s="767"/>
      <c r="Q3" s="767"/>
      <c r="R3" s="767"/>
      <c r="S3" s="767"/>
      <c r="T3" s="767"/>
      <c r="U3" s="767"/>
    </row>
    <row r="4" spans="1:21" ht="9" customHeight="1" x14ac:dyDescent="0.2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</row>
    <row r="5" spans="1:21" ht="12" customHeight="1" x14ac:dyDescent="0.2">
      <c r="A5" s="772" t="s">
        <v>705</v>
      </c>
      <c r="B5" s="772"/>
      <c r="C5" s="772"/>
      <c r="D5" s="772"/>
      <c r="E5" s="772"/>
      <c r="F5" s="772"/>
      <c r="G5" s="772"/>
      <c r="H5" s="772"/>
      <c r="I5" s="772"/>
      <c r="J5" s="772"/>
      <c r="K5" s="772"/>
      <c r="L5" s="772"/>
      <c r="M5" s="772"/>
      <c r="N5" s="772"/>
      <c r="O5" s="772"/>
      <c r="P5" s="772"/>
      <c r="Q5" s="772"/>
      <c r="R5" s="772"/>
      <c r="S5" s="772"/>
      <c r="T5" s="772"/>
      <c r="U5" s="772"/>
    </row>
    <row r="6" spans="1:21" ht="5.25" customHeight="1" x14ac:dyDescent="0.2">
      <c r="A6" s="351"/>
      <c r="B6" s="11"/>
      <c r="C6" s="11"/>
      <c r="D6" s="18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8"/>
      <c r="T6" s="18"/>
      <c r="U6" s="18"/>
    </row>
    <row r="7" spans="1:21" x14ac:dyDescent="0.2">
      <c r="A7" s="586"/>
      <c r="B7" s="19" t="s">
        <v>206</v>
      </c>
      <c r="C7" s="725">
        <f>'TC 66-204 page 1'!C7:F7</f>
        <v>0</v>
      </c>
      <c r="D7" s="725"/>
      <c r="E7" s="725"/>
      <c r="F7" s="725"/>
      <c r="G7" s="34"/>
      <c r="H7" s="11"/>
      <c r="I7" s="11"/>
      <c r="J7" s="18"/>
      <c r="K7" s="18"/>
      <c r="L7" s="19" t="s">
        <v>211</v>
      </c>
      <c r="M7" s="734">
        <f>'Rate Classifications'!J4</f>
        <v>0</v>
      </c>
      <c r="N7" s="734"/>
      <c r="O7" s="434"/>
      <c r="P7" s="31"/>
      <c r="Q7" s="32"/>
      <c r="R7" s="19"/>
      <c r="S7" s="582"/>
      <c r="T7" s="19"/>
      <c r="U7" s="94" t="s">
        <v>709</v>
      </c>
    </row>
    <row r="8" spans="1:21" ht="6.75" customHeight="1" thickBot="1" x14ac:dyDescent="0.25">
      <c r="A8" s="351"/>
      <c r="B8" s="587"/>
      <c r="C8" s="34"/>
      <c r="D8" s="18"/>
      <c r="E8" s="34"/>
      <c r="F8" s="34"/>
      <c r="G8" s="34"/>
      <c r="H8" s="34"/>
      <c r="I8" s="34"/>
      <c r="J8" s="34"/>
      <c r="K8" s="34"/>
      <c r="L8" s="35"/>
      <c r="M8" s="31"/>
      <c r="N8" s="18"/>
      <c r="O8" s="34"/>
      <c r="P8" s="34"/>
      <c r="Q8" s="34"/>
      <c r="R8" s="34"/>
      <c r="S8" s="18"/>
      <c r="T8" s="18"/>
      <c r="U8" s="18"/>
    </row>
    <row r="9" spans="1:21" ht="15.95" customHeight="1" x14ac:dyDescent="0.2">
      <c r="A9" s="579" t="s">
        <v>212</v>
      </c>
      <c r="B9" s="580" t="s">
        <v>213</v>
      </c>
      <c r="C9" s="580" t="s">
        <v>214</v>
      </c>
      <c r="D9" s="795" t="s">
        <v>706</v>
      </c>
      <c r="E9" s="796"/>
      <c r="F9" s="796"/>
      <c r="G9" s="796"/>
      <c r="H9" s="796"/>
      <c r="I9" s="796"/>
      <c r="J9" s="796"/>
      <c r="K9" s="796"/>
      <c r="L9" s="796"/>
      <c r="M9" s="796"/>
      <c r="N9" s="796"/>
      <c r="O9" s="796"/>
      <c r="P9" s="796"/>
      <c r="Q9" s="796"/>
      <c r="R9" s="797"/>
      <c r="S9" s="580" t="s">
        <v>597</v>
      </c>
      <c r="T9" s="580" t="s">
        <v>707</v>
      </c>
      <c r="U9" s="581" t="s">
        <v>708</v>
      </c>
    </row>
    <row r="10" spans="1:21" ht="15.95" customHeight="1" x14ac:dyDescent="0.2">
      <c r="A10" s="597"/>
      <c r="B10" s="598"/>
      <c r="C10" s="599"/>
      <c r="D10" s="773"/>
      <c r="E10" s="774"/>
      <c r="F10" s="774"/>
      <c r="G10" s="774"/>
      <c r="H10" s="774"/>
      <c r="I10" s="774"/>
      <c r="J10" s="774"/>
      <c r="K10" s="774"/>
      <c r="L10" s="774"/>
      <c r="M10" s="774"/>
      <c r="N10" s="774"/>
      <c r="O10" s="774"/>
      <c r="P10" s="774"/>
      <c r="Q10" s="774"/>
      <c r="R10" s="775"/>
      <c r="S10" s="600"/>
      <c r="T10" s="600"/>
      <c r="U10" s="601"/>
    </row>
    <row r="11" spans="1:21" ht="15.95" customHeight="1" x14ac:dyDescent="0.2">
      <c r="A11" s="602"/>
      <c r="B11" s="598"/>
      <c r="C11" s="603"/>
      <c r="D11" s="773"/>
      <c r="E11" s="774"/>
      <c r="F11" s="774"/>
      <c r="G11" s="774"/>
      <c r="H11" s="774"/>
      <c r="I11" s="774"/>
      <c r="J11" s="774"/>
      <c r="K11" s="774"/>
      <c r="L11" s="774"/>
      <c r="M11" s="774"/>
      <c r="N11" s="774"/>
      <c r="O11" s="774"/>
      <c r="P11" s="774"/>
      <c r="Q11" s="774"/>
      <c r="R11" s="775"/>
      <c r="S11" s="600"/>
      <c r="T11" s="600"/>
      <c r="U11" s="601"/>
    </row>
    <row r="12" spans="1:21" ht="15.95" customHeight="1" x14ac:dyDescent="0.2">
      <c r="A12" s="604"/>
      <c r="B12" s="605"/>
      <c r="C12" s="606"/>
      <c r="D12" s="769"/>
      <c r="E12" s="770"/>
      <c r="F12" s="770"/>
      <c r="G12" s="770"/>
      <c r="H12" s="770"/>
      <c r="I12" s="770"/>
      <c r="J12" s="770"/>
      <c r="K12" s="770"/>
      <c r="L12" s="770"/>
      <c r="M12" s="770"/>
      <c r="N12" s="770"/>
      <c r="O12" s="770"/>
      <c r="P12" s="770"/>
      <c r="Q12" s="770"/>
      <c r="R12" s="771"/>
      <c r="S12" s="491"/>
      <c r="T12" s="491"/>
      <c r="U12" s="494"/>
    </row>
    <row r="13" spans="1:21" ht="15.95" customHeight="1" x14ac:dyDescent="0.2">
      <c r="A13" s="604"/>
      <c r="B13" s="605"/>
      <c r="C13" s="606"/>
      <c r="D13" s="769"/>
      <c r="E13" s="770"/>
      <c r="F13" s="770"/>
      <c r="G13" s="770"/>
      <c r="H13" s="770"/>
      <c r="I13" s="770"/>
      <c r="J13" s="770"/>
      <c r="K13" s="770"/>
      <c r="L13" s="770"/>
      <c r="M13" s="770"/>
      <c r="N13" s="770"/>
      <c r="O13" s="770"/>
      <c r="P13" s="770"/>
      <c r="Q13" s="770"/>
      <c r="R13" s="771"/>
      <c r="S13" s="491"/>
      <c r="T13" s="491"/>
      <c r="U13" s="494"/>
    </row>
    <row r="14" spans="1:21" ht="15.95" customHeight="1" x14ac:dyDescent="0.2">
      <c r="A14" s="604"/>
      <c r="B14" s="605"/>
      <c r="C14" s="606"/>
      <c r="D14" s="769"/>
      <c r="E14" s="770"/>
      <c r="F14" s="770"/>
      <c r="G14" s="770"/>
      <c r="H14" s="770"/>
      <c r="I14" s="770"/>
      <c r="J14" s="770"/>
      <c r="K14" s="770"/>
      <c r="L14" s="770"/>
      <c r="M14" s="770"/>
      <c r="N14" s="770"/>
      <c r="O14" s="770"/>
      <c r="P14" s="770"/>
      <c r="Q14" s="770"/>
      <c r="R14" s="771"/>
      <c r="S14" s="491"/>
      <c r="T14" s="491"/>
      <c r="U14" s="494"/>
    </row>
    <row r="15" spans="1:21" ht="15.95" customHeight="1" x14ac:dyDescent="0.2">
      <c r="A15" s="604"/>
      <c r="B15" s="605"/>
      <c r="C15" s="606"/>
      <c r="D15" s="769"/>
      <c r="E15" s="770"/>
      <c r="F15" s="770"/>
      <c r="G15" s="770"/>
      <c r="H15" s="770"/>
      <c r="I15" s="770"/>
      <c r="J15" s="770"/>
      <c r="K15" s="770"/>
      <c r="L15" s="770"/>
      <c r="M15" s="770"/>
      <c r="N15" s="770"/>
      <c r="O15" s="770"/>
      <c r="P15" s="770"/>
      <c r="Q15" s="770"/>
      <c r="R15" s="771"/>
      <c r="S15" s="491"/>
      <c r="T15" s="491"/>
      <c r="U15" s="494"/>
    </row>
    <row r="16" spans="1:21" ht="15.95" customHeight="1" x14ac:dyDescent="0.2">
      <c r="A16" s="604"/>
      <c r="B16" s="605"/>
      <c r="C16" s="606"/>
      <c r="D16" s="769"/>
      <c r="E16" s="770"/>
      <c r="F16" s="770"/>
      <c r="G16" s="770"/>
      <c r="H16" s="770"/>
      <c r="I16" s="770"/>
      <c r="J16" s="770"/>
      <c r="K16" s="770"/>
      <c r="L16" s="770"/>
      <c r="M16" s="770"/>
      <c r="N16" s="770"/>
      <c r="O16" s="770"/>
      <c r="P16" s="770"/>
      <c r="Q16" s="770"/>
      <c r="R16" s="771"/>
      <c r="S16" s="491"/>
      <c r="T16" s="491"/>
      <c r="U16" s="494"/>
    </row>
    <row r="17" spans="1:21" ht="15.95" customHeight="1" x14ac:dyDescent="0.2">
      <c r="A17" s="604"/>
      <c r="B17" s="605"/>
      <c r="C17" s="606"/>
      <c r="D17" s="769"/>
      <c r="E17" s="770"/>
      <c r="F17" s="770"/>
      <c r="G17" s="770"/>
      <c r="H17" s="770"/>
      <c r="I17" s="770"/>
      <c r="J17" s="770"/>
      <c r="K17" s="770"/>
      <c r="L17" s="770"/>
      <c r="M17" s="770"/>
      <c r="N17" s="770"/>
      <c r="O17" s="770"/>
      <c r="P17" s="770"/>
      <c r="Q17" s="770"/>
      <c r="R17" s="771"/>
      <c r="S17" s="491"/>
      <c r="T17" s="491"/>
      <c r="U17" s="494"/>
    </row>
    <row r="18" spans="1:21" ht="15.95" customHeight="1" x14ac:dyDescent="0.2">
      <c r="A18" s="604"/>
      <c r="B18" s="605"/>
      <c r="C18" s="606"/>
      <c r="D18" s="769"/>
      <c r="E18" s="770"/>
      <c r="F18" s="770"/>
      <c r="G18" s="770"/>
      <c r="H18" s="770"/>
      <c r="I18" s="770"/>
      <c r="J18" s="770"/>
      <c r="K18" s="770"/>
      <c r="L18" s="770"/>
      <c r="M18" s="770"/>
      <c r="N18" s="770"/>
      <c r="O18" s="770"/>
      <c r="P18" s="770"/>
      <c r="Q18" s="770"/>
      <c r="R18" s="771"/>
      <c r="S18" s="491"/>
      <c r="T18" s="491"/>
      <c r="U18" s="494"/>
    </row>
    <row r="19" spans="1:21" ht="15.95" customHeight="1" x14ac:dyDescent="0.2">
      <c r="A19" s="604"/>
      <c r="B19" s="605"/>
      <c r="C19" s="606"/>
      <c r="D19" s="769"/>
      <c r="E19" s="770"/>
      <c r="F19" s="770"/>
      <c r="G19" s="770"/>
      <c r="H19" s="770"/>
      <c r="I19" s="770"/>
      <c r="J19" s="770"/>
      <c r="K19" s="770"/>
      <c r="L19" s="770"/>
      <c r="M19" s="770"/>
      <c r="N19" s="770"/>
      <c r="O19" s="770"/>
      <c r="P19" s="770"/>
      <c r="Q19" s="770"/>
      <c r="R19" s="771"/>
      <c r="S19" s="491"/>
      <c r="T19" s="491"/>
      <c r="U19" s="494"/>
    </row>
    <row r="20" spans="1:21" ht="15.95" customHeight="1" x14ac:dyDescent="0.2">
      <c r="A20" s="604"/>
      <c r="B20" s="605"/>
      <c r="C20" s="606"/>
      <c r="D20" s="769"/>
      <c r="E20" s="770"/>
      <c r="F20" s="770"/>
      <c r="G20" s="770"/>
      <c r="H20" s="770"/>
      <c r="I20" s="770"/>
      <c r="J20" s="770"/>
      <c r="K20" s="770"/>
      <c r="L20" s="770"/>
      <c r="M20" s="770"/>
      <c r="N20" s="770"/>
      <c r="O20" s="770"/>
      <c r="P20" s="770"/>
      <c r="Q20" s="770"/>
      <c r="R20" s="771"/>
      <c r="S20" s="491"/>
      <c r="T20" s="491"/>
      <c r="U20" s="494"/>
    </row>
    <row r="21" spans="1:21" ht="15.95" customHeight="1" x14ac:dyDescent="0.2">
      <c r="A21" s="604"/>
      <c r="B21" s="605"/>
      <c r="C21" s="606"/>
      <c r="D21" s="769"/>
      <c r="E21" s="770"/>
      <c r="F21" s="770"/>
      <c r="G21" s="770"/>
      <c r="H21" s="770"/>
      <c r="I21" s="770"/>
      <c r="J21" s="770"/>
      <c r="K21" s="770"/>
      <c r="L21" s="770"/>
      <c r="M21" s="770"/>
      <c r="N21" s="770"/>
      <c r="O21" s="770"/>
      <c r="P21" s="770"/>
      <c r="Q21" s="770"/>
      <c r="R21" s="771"/>
      <c r="S21" s="491"/>
      <c r="T21" s="491"/>
      <c r="U21" s="494"/>
    </row>
    <row r="22" spans="1:21" ht="15.95" customHeight="1" x14ac:dyDescent="0.2">
      <c r="A22" s="604"/>
      <c r="B22" s="605"/>
      <c r="C22" s="606"/>
      <c r="D22" s="769"/>
      <c r="E22" s="770"/>
      <c r="F22" s="770"/>
      <c r="G22" s="770"/>
      <c r="H22" s="770"/>
      <c r="I22" s="770"/>
      <c r="J22" s="770"/>
      <c r="K22" s="770"/>
      <c r="L22" s="770"/>
      <c r="M22" s="770"/>
      <c r="N22" s="770"/>
      <c r="O22" s="770"/>
      <c r="P22" s="770"/>
      <c r="Q22" s="770"/>
      <c r="R22" s="771"/>
      <c r="S22" s="491"/>
      <c r="T22" s="491"/>
      <c r="U22" s="494"/>
    </row>
    <row r="23" spans="1:21" ht="15.95" customHeight="1" x14ac:dyDescent="0.2">
      <c r="A23" s="604"/>
      <c r="B23" s="605"/>
      <c r="C23" s="606"/>
      <c r="D23" s="769"/>
      <c r="E23" s="770"/>
      <c r="F23" s="770"/>
      <c r="G23" s="770"/>
      <c r="H23" s="770"/>
      <c r="I23" s="770"/>
      <c r="J23" s="770"/>
      <c r="K23" s="770"/>
      <c r="L23" s="770"/>
      <c r="M23" s="770"/>
      <c r="N23" s="770"/>
      <c r="O23" s="770"/>
      <c r="P23" s="770"/>
      <c r="Q23" s="770"/>
      <c r="R23" s="771"/>
      <c r="S23" s="491"/>
      <c r="T23" s="491"/>
      <c r="U23" s="494"/>
    </row>
    <row r="24" spans="1:21" ht="15.95" customHeight="1" x14ac:dyDescent="0.2">
      <c r="A24" s="604"/>
      <c r="B24" s="605"/>
      <c r="C24" s="606"/>
      <c r="D24" s="769"/>
      <c r="E24" s="770"/>
      <c r="F24" s="770"/>
      <c r="G24" s="770"/>
      <c r="H24" s="770"/>
      <c r="I24" s="770"/>
      <c r="J24" s="770"/>
      <c r="K24" s="770"/>
      <c r="L24" s="770"/>
      <c r="M24" s="770"/>
      <c r="N24" s="770"/>
      <c r="O24" s="770"/>
      <c r="P24" s="770"/>
      <c r="Q24" s="770"/>
      <c r="R24" s="771"/>
      <c r="S24" s="491"/>
      <c r="T24" s="491"/>
      <c r="U24" s="494"/>
    </row>
    <row r="25" spans="1:21" ht="15.95" customHeight="1" x14ac:dyDescent="0.2">
      <c r="A25" s="604"/>
      <c r="B25" s="605"/>
      <c r="C25" s="606"/>
      <c r="D25" s="769"/>
      <c r="E25" s="770"/>
      <c r="F25" s="770"/>
      <c r="G25" s="770"/>
      <c r="H25" s="770"/>
      <c r="I25" s="770"/>
      <c r="J25" s="770"/>
      <c r="K25" s="770"/>
      <c r="L25" s="770"/>
      <c r="M25" s="770"/>
      <c r="N25" s="770"/>
      <c r="O25" s="770"/>
      <c r="P25" s="770"/>
      <c r="Q25" s="770"/>
      <c r="R25" s="771"/>
      <c r="S25" s="491"/>
      <c r="T25" s="491"/>
      <c r="U25" s="494"/>
    </row>
    <row r="26" spans="1:21" ht="15.95" customHeight="1" x14ac:dyDescent="0.2">
      <c r="A26" s="604"/>
      <c r="B26" s="605"/>
      <c r="C26" s="606"/>
      <c r="D26" s="769"/>
      <c r="E26" s="770"/>
      <c r="F26" s="770"/>
      <c r="G26" s="770"/>
      <c r="H26" s="770"/>
      <c r="I26" s="770"/>
      <c r="J26" s="770"/>
      <c r="K26" s="770"/>
      <c r="L26" s="770"/>
      <c r="M26" s="770"/>
      <c r="N26" s="770"/>
      <c r="O26" s="770"/>
      <c r="P26" s="770"/>
      <c r="Q26" s="770"/>
      <c r="R26" s="771"/>
      <c r="S26" s="491"/>
      <c r="T26" s="491"/>
      <c r="U26" s="494"/>
    </row>
    <row r="27" spans="1:21" ht="15.95" customHeight="1" x14ac:dyDescent="0.2">
      <c r="A27" s="604"/>
      <c r="B27" s="605"/>
      <c r="C27" s="606"/>
      <c r="D27" s="769"/>
      <c r="E27" s="770"/>
      <c r="F27" s="770"/>
      <c r="G27" s="770"/>
      <c r="H27" s="770"/>
      <c r="I27" s="770"/>
      <c r="J27" s="770"/>
      <c r="K27" s="770"/>
      <c r="L27" s="770"/>
      <c r="M27" s="770"/>
      <c r="N27" s="770"/>
      <c r="O27" s="770"/>
      <c r="P27" s="770"/>
      <c r="Q27" s="770"/>
      <c r="R27" s="771"/>
      <c r="S27" s="491"/>
      <c r="T27" s="491"/>
      <c r="U27" s="494"/>
    </row>
    <row r="28" spans="1:21" ht="15.95" customHeight="1" x14ac:dyDescent="0.2">
      <c r="A28" s="604"/>
      <c r="B28" s="605"/>
      <c r="C28" s="606"/>
      <c r="D28" s="769"/>
      <c r="E28" s="770"/>
      <c r="F28" s="770"/>
      <c r="G28" s="770"/>
      <c r="H28" s="770"/>
      <c r="I28" s="770"/>
      <c r="J28" s="770"/>
      <c r="K28" s="770"/>
      <c r="L28" s="770"/>
      <c r="M28" s="770"/>
      <c r="N28" s="770"/>
      <c r="O28" s="770"/>
      <c r="P28" s="770"/>
      <c r="Q28" s="770"/>
      <c r="R28" s="771"/>
      <c r="S28" s="491"/>
      <c r="T28" s="491"/>
      <c r="U28" s="494"/>
    </row>
    <row r="29" spans="1:21" ht="15.95" customHeight="1" x14ac:dyDescent="0.2">
      <c r="A29" s="604"/>
      <c r="B29" s="605"/>
      <c r="C29" s="606"/>
      <c r="D29" s="769"/>
      <c r="E29" s="770"/>
      <c r="F29" s="770"/>
      <c r="G29" s="770"/>
      <c r="H29" s="770"/>
      <c r="I29" s="770"/>
      <c r="J29" s="770"/>
      <c r="K29" s="770"/>
      <c r="L29" s="770"/>
      <c r="M29" s="770"/>
      <c r="N29" s="770"/>
      <c r="O29" s="770"/>
      <c r="P29" s="770"/>
      <c r="Q29" s="770"/>
      <c r="R29" s="771"/>
      <c r="S29" s="491"/>
      <c r="T29" s="491"/>
      <c r="U29" s="494"/>
    </row>
    <row r="30" spans="1:21" ht="15.95" customHeight="1" thickBot="1" x14ac:dyDescent="0.25">
      <c r="A30" s="607"/>
      <c r="B30" s="608"/>
      <c r="C30" s="609"/>
      <c r="D30" s="780"/>
      <c r="E30" s="781"/>
      <c r="F30" s="781"/>
      <c r="G30" s="781"/>
      <c r="H30" s="781"/>
      <c r="I30" s="781"/>
      <c r="J30" s="781"/>
      <c r="K30" s="781"/>
      <c r="L30" s="781"/>
      <c r="M30" s="781"/>
      <c r="N30" s="781"/>
      <c r="O30" s="781"/>
      <c r="P30" s="781"/>
      <c r="Q30" s="781"/>
      <c r="R30" s="782"/>
      <c r="S30" s="501"/>
      <c r="T30" s="501"/>
      <c r="U30" s="502"/>
    </row>
    <row r="31" spans="1:21" ht="15.95" customHeight="1" x14ac:dyDescent="0.2">
      <c r="A31" s="750" t="s">
        <v>231</v>
      </c>
      <c r="B31" s="728"/>
      <c r="C31" s="728"/>
      <c r="D31" s="728"/>
      <c r="E31" s="728"/>
      <c r="F31" s="728"/>
      <c r="G31" s="728"/>
      <c r="H31" s="728"/>
      <c r="I31" s="728"/>
      <c r="J31" s="728"/>
      <c r="K31" s="728"/>
      <c r="L31" s="728"/>
      <c r="M31" s="728"/>
      <c r="N31" s="728"/>
      <c r="O31" s="728"/>
      <c r="P31" s="728"/>
      <c r="Q31" s="728"/>
      <c r="R31" s="776"/>
      <c r="S31" s="108">
        <f>SUM(S12:S30)</f>
        <v>0</v>
      </c>
      <c r="T31" s="108">
        <f>SUM(T10:T30)</f>
        <v>0</v>
      </c>
      <c r="U31" s="410">
        <f>SUM(U10:U30)</f>
        <v>0</v>
      </c>
    </row>
    <row r="32" spans="1:21" ht="15.95" customHeight="1" x14ac:dyDescent="0.2">
      <c r="A32" s="751" t="s">
        <v>232</v>
      </c>
      <c r="B32" s="730"/>
      <c r="C32" s="730"/>
      <c r="D32" s="730"/>
      <c r="E32" s="730"/>
      <c r="F32" s="730"/>
      <c r="G32" s="730"/>
      <c r="H32" s="730"/>
      <c r="I32" s="730"/>
      <c r="J32" s="730"/>
      <c r="K32" s="730"/>
      <c r="L32" s="730"/>
      <c r="M32" s="730"/>
      <c r="N32" s="730"/>
      <c r="O32" s="730"/>
      <c r="P32" s="730"/>
      <c r="Q32" s="730"/>
      <c r="R32" s="777"/>
      <c r="S32" s="93">
        <f>S66</f>
        <v>0</v>
      </c>
      <c r="T32" s="93">
        <f>T66</f>
        <v>0</v>
      </c>
      <c r="U32" s="411">
        <f>U66</f>
        <v>0</v>
      </c>
    </row>
    <row r="33" spans="1:21" ht="15.95" customHeight="1" thickBot="1" x14ac:dyDescent="0.25">
      <c r="A33" s="778" t="s">
        <v>233</v>
      </c>
      <c r="B33" s="723"/>
      <c r="C33" s="723"/>
      <c r="D33" s="723"/>
      <c r="E33" s="723"/>
      <c r="F33" s="723"/>
      <c r="G33" s="723"/>
      <c r="H33" s="723"/>
      <c r="I33" s="723"/>
      <c r="J33" s="723"/>
      <c r="K33" s="723"/>
      <c r="L33" s="723"/>
      <c r="M33" s="723"/>
      <c r="N33" s="723"/>
      <c r="O33" s="723"/>
      <c r="P33" s="723"/>
      <c r="Q33" s="723"/>
      <c r="R33" s="779"/>
      <c r="S33" s="97"/>
      <c r="T33" s="97"/>
      <c r="U33" s="594"/>
    </row>
    <row r="34" spans="1:21" ht="12.75" customHeight="1" x14ac:dyDescent="0.2">
      <c r="A34" s="768" t="s">
        <v>144</v>
      </c>
      <c r="B34" s="768"/>
      <c r="C34" s="768"/>
      <c r="D34" s="768"/>
      <c r="E34" s="768"/>
      <c r="F34" s="768"/>
      <c r="G34" s="768"/>
      <c r="H34" s="768"/>
      <c r="I34" s="768"/>
      <c r="J34" s="768"/>
      <c r="K34" s="768"/>
      <c r="L34" s="768"/>
      <c r="M34" s="768"/>
      <c r="N34" s="768"/>
      <c r="O34" s="768"/>
      <c r="P34" s="768"/>
      <c r="Q34" s="768"/>
      <c r="R34" s="768"/>
      <c r="S34" s="768"/>
      <c r="T34" s="768"/>
      <c r="U34" s="768"/>
    </row>
    <row r="35" spans="1:21" ht="12.75" customHeight="1" x14ac:dyDescent="0.2">
      <c r="A35" s="767" t="s">
        <v>145</v>
      </c>
      <c r="B35" s="767"/>
      <c r="C35" s="767"/>
      <c r="D35" s="767"/>
      <c r="E35" s="767"/>
      <c r="F35" s="767"/>
      <c r="G35" s="767"/>
      <c r="H35" s="767"/>
      <c r="I35" s="767"/>
      <c r="J35" s="767"/>
      <c r="K35" s="767"/>
      <c r="L35" s="767"/>
      <c r="M35" s="767"/>
      <c r="N35" s="767"/>
      <c r="O35" s="767"/>
      <c r="P35" s="767"/>
      <c r="Q35" s="767"/>
      <c r="R35" s="767"/>
      <c r="S35" s="767"/>
      <c r="T35" s="767"/>
      <c r="U35" s="767"/>
    </row>
    <row r="36" spans="1:21" ht="12.75" customHeight="1" x14ac:dyDescent="0.2">
      <c r="A36" s="767" t="s">
        <v>146</v>
      </c>
      <c r="B36" s="767"/>
      <c r="C36" s="767"/>
      <c r="D36" s="767"/>
      <c r="E36" s="767"/>
      <c r="F36" s="767"/>
      <c r="G36" s="767"/>
      <c r="H36" s="767"/>
      <c r="I36" s="767"/>
      <c r="J36" s="767"/>
      <c r="K36" s="767"/>
      <c r="L36" s="767"/>
      <c r="M36" s="767"/>
      <c r="N36" s="767"/>
      <c r="O36" s="767"/>
      <c r="P36" s="767"/>
      <c r="Q36" s="767"/>
      <c r="R36" s="767"/>
      <c r="S36" s="767"/>
      <c r="T36" s="767"/>
      <c r="U36" s="767"/>
    </row>
    <row r="37" spans="1:21" ht="8.25" customHeight="1" x14ac:dyDescent="0.2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</row>
    <row r="38" spans="1:21" ht="12" customHeight="1" x14ac:dyDescent="0.2">
      <c r="A38" s="772" t="s">
        <v>705</v>
      </c>
      <c r="B38" s="772"/>
      <c r="C38" s="772"/>
      <c r="D38" s="772"/>
      <c r="E38" s="772"/>
      <c r="F38" s="772"/>
      <c r="G38" s="772"/>
      <c r="H38" s="772"/>
      <c r="I38" s="772"/>
      <c r="J38" s="772"/>
      <c r="K38" s="772"/>
      <c r="L38" s="772"/>
      <c r="M38" s="772"/>
      <c r="N38" s="772"/>
      <c r="O38" s="772"/>
      <c r="P38" s="772"/>
      <c r="Q38" s="772"/>
      <c r="R38" s="772"/>
      <c r="S38" s="772"/>
      <c r="T38" s="772"/>
      <c r="U38" s="772"/>
    </row>
    <row r="39" spans="1:21" ht="5.25" customHeight="1" x14ac:dyDescent="0.2">
      <c r="A39" s="351"/>
      <c r="B39" s="11"/>
      <c r="C39" s="11"/>
      <c r="D39" s="18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8"/>
      <c r="T39" s="18"/>
      <c r="U39" s="18"/>
    </row>
    <row r="40" spans="1:21" x14ac:dyDescent="0.2">
      <c r="A40" s="586"/>
      <c r="B40" s="19" t="s">
        <v>206</v>
      </c>
      <c r="C40" s="725">
        <f>'TC 66-204 page 1'!C7:F7</f>
        <v>0</v>
      </c>
      <c r="D40" s="725"/>
      <c r="E40" s="725"/>
      <c r="F40" s="725"/>
      <c r="G40" s="34"/>
      <c r="H40" s="11"/>
      <c r="I40" s="11"/>
      <c r="J40" s="18"/>
      <c r="K40" s="18"/>
      <c r="L40" s="19" t="s">
        <v>211</v>
      </c>
      <c r="M40" s="734">
        <f>'Rate Classifications'!J4</f>
        <v>0</v>
      </c>
      <c r="N40" s="734"/>
      <c r="O40" s="434"/>
      <c r="P40" s="31"/>
      <c r="Q40" s="32"/>
      <c r="R40" s="19"/>
      <c r="S40" s="582"/>
      <c r="T40" s="19"/>
      <c r="U40" s="94" t="s">
        <v>710</v>
      </c>
    </row>
    <row r="41" spans="1:21" ht="6.75" customHeight="1" thickBot="1" x14ac:dyDescent="0.25">
      <c r="A41" s="351"/>
      <c r="B41" s="587"/>
      <c r="C41" s="34"/>
      <c r="D41" s="18"/>
      <c r="E41" s="34"/>
      <c r="F41" s="34"/>
      <c r="G41" s="34"/>
      <c r="H41" s="34"/>
      <c r="I41" s="34"/>
      <c r="J41" s="34"/>
      <c r="K41" s="34"/>
      <c r="L41" s="35"/>
      <c r="M41" s="31"/>
      <c r="N41" s="18"/>
      <c r="O41" s="34"/>
      <c r="P41" s="34"/>
      <c r="Q41" s="34"/>
      <c r="R41" s="34"/>
      <c r="S41" s="18"/>
      <c r="T41" s="18"/>
      <c r="U41" s="18"/>
    </row>
    <row r="42" spans="1:21" ht="15.95" customHeight="1" x14ac:dyDescent="0.2">
      <c r="A42" s="579" t="s">
        <v>212</v>
      </c>
      <c r="B42" s="580" t="s">
        <v>213</v>
      </c>
      <c r="C42" s="580" t="s">
        <v>214</v>
      </c>
      <c r="D42" s="795" t="s">
        <v>706</v>
      </c>
      <c r="E42" s="796"/>
      <c r="F42" s="796"/>
      <c r="G42" s="796"/>
      <c r="H42" s="796"/>
      <c r="I42" s="796"/>
      <c r="J42" s="796"/>
      <c r="K42" s="796"/>
      <c r="L42" s="796"/>
      <c r="M42" s="796"/>
      <c r="N42" s="796"/>
      <c r="O42" s="796"/>
      <c r="P42" s="796"/>
      <c r="Q42" s="796"/>
      <c r="R42" s="797"/>
      <c r="S42" s="580" t="s">
        <v>597</v>
      </c>
      <c r="T42" s="580" t="s">
        <v>707</v>
      </c>
      <c r="U42" s="581" t="s">
        <v>708</v>
      </c>
    </row>
    <row r="43" spans="1:21" ht="15.95" customHeight="1" x14ac:dyDescent="0.2">
      <c r="A43" s="610"/>
      <c r="B43" s="611"/>
      <c r="C43" s="612"/>
      <c r="D43" s="798"/>
      <c r="E43" s="799"/>
      <c r="F43" s="799"/>
      <c r="G43" s="799"/>
      <c r="H43" s="799"/>
      <c r="I43" s="799"/>
      <c r="J43" s="799"/>
      <c r="K43" s="799"/>
      <c r="L43" s="799"/>
      <c r="M43" s="799"/>
      <c r="N43" s="799"/>
      <c r="O43" s="799"/>
      <c r="P43" s="799"/>
      <c r="Q43" s="799"/>
      <c r="R43" s="800"/>
      <c r="S43" s="613"/>
      <c r="T43" s="613"/>
      <c r="U43" s="614"/>
    </row>
    <row r="44" spans="1:21" ht="15.95" customHeight="1" x14ac:dyDescent="0.2">
      <c r="A44" s="615"/>
      <c r="B44" s="611"/>
      <c r="C44" s="616"/>
      <c r="D44" s="798"/>
      <c r="E44" s="799"/>
      <c r="F44" s="799"/>
      <c r="G44" s="799"/>
      <c r="H44" s="799"/>
      <c r="I44" s="799"/>
      <c r="J44" s="799"/>
      <c r="K44" s="799"/>
      <c r="L44" s="799"/>
      <c r="M44" s="799"/>
      <c r="N44" s="799"/>
      <c r="O44" s="799"/>
      <c r="P44" s="799"/>
      <c r="Q44" s="799"/>
      <c r="R44" s="800"/>
      <c r="S44" s="613"/>
      <c r="T44" s="613"/>
      <c r="U44" s="614"/>
    </row>
    <row r="45" spans="1:21" ht="15.95" customHeight="1" x14ac:dyDescent="0.2">
      <c r="A45" s="617"/>
      <c r="B45" s="618"/>
      <c r="C45" s="619"/>
      <c r="D45" s="792"/>
      <c r="E45" s="793"/>
      <c r="F45" s="793"/>
      <c r="G45" s="793"/>
      <c r="H45" s="793"/>
      <c r="I45" s="793"/>
      <c r="J45" s="793"/>
      <c r="K45" s="793"/>
      <c r="L45" s="793"/>
      <c r="M45" s="793"/>
      <c r="N45" s="793"/>
      <c r="O45" s="793"/>
      <c r="P45" s="793"/>
      <c r="Q45" s="793"/>
      <c r="R45" s="794"/>
      <c r="S45" s="487"/>
      <c r="T45" s="487"/>
      <c r="U45" s="588"/>
    </row>
    <row r="46" spans="1:21" ht="15.95" customHeight="1" x14ac:dyDescent="0.2">
      <c r="A46" s="617"/>
      <c r="B46" s="618"/>
      <c r="C46" s="619"/>
      <c r="D46" s="792"/>
      <c r="E46" s="793"/>
      <c r="F46" s="793"/>
      <c r="G46" s="793"/>
      <c r="H46" s="793"/>
      <c r="I46" s="793"/>
      <c r="J46" s="793"/>
      <c r="K46" s="793"/>
      <c r="L46" s="793"/>
      <c r="M46" s="793"/>
      <c r="N46" s="793"/>
      <c r="O46" s="793"/>
      <c r="P46" s="793"/>
      <c r="Q46" s="793"/>
      <c r="R46" s="794"/>
      <c r="S46" s="487"/>
      <c r="T46" s="487"/>
      <c r="U46" s="588"/>
    </row>
    <row r="47" spans="1:21" ht="15.95" customHeight="1" x14ac:dyDescent="0.2">
      <c r="A47" s="617"/>
      <c r="B47" s="618"/>
      <c r="C47" s="619"/>
      <c r="D47" s="792"/>
      <c r="E47" s="793"/>
      <c r="F47" s="793"/>
      <c r="G47" s="793"/>
      <c r="H47" s="793"/>
      <c r="I47" s="793"/>
      <c r="J47" s="793"/>
      <c r="K47" s="793"/>
      <c r="L47" s="793"/>
      <c r="M47" s="793"/>
      <c r="N47" s="793"/>
      <c r="O47" s="793"/>
      <c r="P47" s="793"/>
      <c r="Q47" s="793"/>
      <c r="R47" s="794"/>
      <c r="S47" s="487"/>
      <c r="T47" s="487"/>
      <c r="U47" s="588"/>
    </row>
    <row r="48" spans="1:21" ht="15.95" customHeight="1" x14ac:dyDescent="0.2">
      <c r="A48" s="617"/>
      <c r="B48" s="618"/>
      <c r="C48" s="619"/>
      <c r="D48" s="792"/>
      <c r="E48" s="793"/>
      <c r="F48" s="793"/>
      <c r="G48" s="793"/>
      <c r="H48" s="793"/>
      <c r="I48" s="793"/>
      <c r="J48" s="793"/>
      <c r="K48" s="793"/>
      <c r="L48" s="793"/>
      <c r="M48" s="793"/>
      <c r="N48" s="793"/>
      <c r="O48" s="793"/>
      <c r="P48" s="793"/>
      <c r="Q48" s="793"/>
      <c r="R48" s="794"/>
      <c r="S48" s="487"/>
      <c r="T48" s="487"/>
      <c r="U48" s="588"/>
    </row>
    <row r="49" spans="1:21" ht="15.95" customHeight="1" x14ac:dyDescent="0.2">
      <c r="A49" s="617"/>
      <c r="B49" s="618"/>
      <c r="C49" s="619"/>
      <c r="D49" s="792"/>
      <c r="E49" s="793"/>
      <c r="F49" s="793"/>
      <c r="G49" s="793"/>
      <c r="H49" s="793"/>
      <c r="I49" s="793"/>
      <c r="J49" s="793"/>
      <c r="K49" s="793"/>
      <c r="L49" s="793"/>
      <c r="M49" s="793"/>
      <c r="N49" s="793"/>
      <c r="O49" s="793"/>
      <c r="P49" s="793"/>
      <c r="Q49" s="793"/>
      <c r="R49" s="794"/>
      <c r="S49" s="487"/>
      <c r="T49" s="487"/>
      <c r="U49" s="588"/>
    </row>
    <row r="50" spans="1:21" ht="15.95" customHeight="1" x14ac:dyDescent="0.2">
      <c r="A50" s="617"/>
      <c r="B50" s="618"/>
      <c r="C50" s="619"/>
      <c r="D50" s="792"/>
      <c r="E50" s="793"/>
      <c r="F50" s="793"/>
      <c r="G50" s="793"/>
      <c r="H50" s="793"/>
      <c r="I50" s="793"/>
      <c r="J50" s="793"/>
      <c r="K50" s="793"/>
      <c r="L50" s="793"/>
      <c r="M50" s="793"/>
      <c r="N50" s="793"/>
      <c r="O50" s="793"/>
      <c r="P50" s="793"/>
      <c r="Q50" s="793"/>
      <c r="R50" s="794"/>
      <c r="S50" s="487"/>
      <c r="T50" s="487"/>
      <c r="U50" s="588"/>
    </row>
    <row r="51" spans="1:21" ht="15.95" customHeight="1" x14ac:dyDescent="0.2">
      <c r="A51" s="617"/>
      <c r="B51" s="618"/>
      <c r="C51" s="619"/>
      <c r="D51" s="792"/>
      <c r="E51" s="793"/>
      <c r="F51" s="793"/>
      <c r="G51" s="793"/>
      <c r="H51" s="793"/>
      <c r="I51" s="793"/>
      <c r="J51" s="793"/>
      <c r="K51" s="793"/>
      <c r="L51" s="793"/>
      <c r="M51" s="793"/>
      <c r="N51" s="793"/>
      <c r="O51" s="793"/>
      <c r="P51" s="793"/>
      <c r="Q51" s="793"/>
      <c r="R51" s="794"/>
      <c r="S51" s="487"/>
      <c r="T51" s="487"/>
      <c r="U51" s="588"/>
    </row>
    <row r="52" spans="1:21" ht="15.95" customHeight="1" x14ac:dyDescent="0.2">
      <c r="A52" s="617"/>
      <c r="B52" s="618"/>
      <c r="C52" s="619"/>
      <c r="D52" s="792"/>
      <c r="E52" s="793"/>
      <c r="F52" s="793"/>
      <c r="G52" s="793"/>
      <c r="H52" s="793"/>
      <c r="I52" s="793"/>
      <c r="J52" s="793"/>
      <c r="K52" s="793"/>
      <c r="L52" s="793"/>
      <c r="M52" s="793"/>
      <c r="N52" s="793"/>
      <c r="O52" s="793"/>
      <c r="P52" s="793"/>
      <c r="Q52" s="793"/>
      <c r="R52" s="794"/>
      <c r="S52" s="487"/>
      <c r="T52" s="487"/>
      <c r="U52" s="588"/>
    </row>
    <row r="53" spans="1:21" ht="15.95" customHeight="1" x14ac:dyDescent="0.2">
      <c r="A53" s="617"/>
      <c r="B53" s="618"/>
      <c r="C53" s="619"/>
      <c r="D53" s="792"/>
      <c r="E53" s="793"/>
      <c r="F53" s="793"/>
      <c r="G53" s="793"/>
      <c r="H53" s="793"/>
      <c r="I53" s="793"/>
      <c r="J53" s="793"/>
      <c r="K53" s="793"/>
      <c r="L53" s="793"/>
      <c r="M53" s="793"/>
      <c r="N53" s="793"/>
      <c r="O53" s="793"/>
      <c r="P53" s="793"/>
      <c r="Q53" s="793"/>
      <c r="R53" s="794"/>
      <c r="S53" s="487"/>
      <c r="T53" s="487"/>
      <c r="U53" s="588"/>
    </row>
    <row r="54" spans="1:21" ht="15.95" customHeight="1" x14ac:dyDescent="0.2">
      <c r="A54" s="617"/>
      <c r="B54" s="618"/>
      <c r="C54" s="619"/>
      <c r="D54" s="792"/>
      <c r="E54" s="793"/>
      <c r="F54" s="793"/>
      <c r="G54" s="793"/>
      <c r="H54" s="793"/>
      <c r="I54" s="793"/>
      <c r="J54" s="793"/>
      <c r="K54" s="793"/>
      <c r="L54" s="793"/>
      <c r="M54" s="793"/>
      <c r="N54" s="793"/>
      <c r="O54" s="793"/>
      <c r="P54" s="793"/>
      <c r="Q54" s="793"/>
      <c r="R54" s="794"/>
      <c r="S54" s="487"/>
      <c r="T54" s="487"/>
      <c r="U54" s="588"/>
    </row>
    <row r="55" spans="1:21" ht="15.95" customHeight="1" x14ac:dyDescent="0.2">
      <c r="A55" s="617"/>
      <c r="B55" s="618"/>
      <c r="C55" s="619"/>
      <c r="D55" s="792"/>
      <c r="E55" s="793"/>
      <c r="F55" s="793"/>
      <c r="G55" s="793"/>
      <c r="H55" s="793"/>
      <c r="I55" s="793"/>
      <c r="J55" s="793"/>
      <c r="K55" s="793"/>
      <c r="L55" s="793"/>
      <c r="M55" s="793"/>
      <c r="N55" s="793"/>
      <c r="O55" s="793"/>
      <c r="P55" s="793"/>
      <c r="Q55" s="793"/>
      <c r="R55" s="794"/>
      <c r="S55" s="487"/>
      <c r="T55" s="487"/>
      <c r="U55" s="588"/>
    </row>
    <row r="56" spans="1:21" ht="15.95" customHeight="1" x14ac:dyDescent="0.2">
      <c r="A56" s="617"/>
      <c r="B56" s="618"/>
      <c r="C56" s="619"/>
      <c r="D56" s="792"/>
      <c r="E56" s="793"/>
      <c r="F56" s="793"/>
      <c r="G56" s="793"/>
      <c r="H56" s="793"/>
      <c r="I56" s="793"/>
      <c r="J56" s="793"/>
      <c r="K56" s="793"/>
      <c r="L56" s="793"/>
      <c r="M56" s="793"/>
      <c r="N56" s="793"/>
      <c r="O56" s="793"/>
      <c r="P56" s="793"/>
      <c r="Q56" s="793"/>
      <c r="R56" s="794"/>
      <c r="S56" s="487"/>
      <c r="T56" s="487"/>
      <c r="U56" s="588"/>
    </row>
    <row r="57" spans="1:21" ht="15.95" customHeight="1" x14ac:dyDescent="0.2">
      <c r="A57" s="617"/>
      <c r="B57" s="618"/>
      <c r="C57" s="619"/>
      <c r="D57" s="792"/>
      <c r="E57" s="793"/>
      <c r="F57" s="793"/>
      <c r="G57" s="793"/>
      <c r="H57" s="793"/>
      <c r="I57" s="793"/>
      <c r="J57" s="793"/>
      <c r="K57" s="793"/>
      <c r="L57" s="793"/>
      <c r="M57" s="793"/>
      <c r="N57" s="793"/>
      <c r="O57" s="793"/>
      <c r="P57" s="793"/>
      <c r="Q57" s="793"/>
      <c r="R57" s="794"/>
      <c r="S57" s="487"/>
      <c r="T57" s="487"/>
      <c r="U57" s="588"/>
    </row>
    <row r="58" spans="1:21" ht="15.95" customHeight="1" x14ac:dyDescent="0.2">
      <c r="A58" s="617"/>
      <c r="B58" s="618"/>
      <c r="C58" s="619"/>
      <c r="D58" s="792"/>
      <c r="E58" s="793"/>
      <c r="F58" s="793"/>
      <c r="G58" s="793"/>
      <c r="H58" s="793"/>
      <c r="I58" s="793"/>
      <c r="J58" s="793"/>
      <c r="K58" s="793"/>
      <c r="L58" s="793"/>
      <c r="M58" s="793"/>
      <c r="N58" s="793"/>
      <c r="O58" s="793"/>
      <c r="P58" s="793"/>
      <c r="Q58" s="793"/>
      <c r="R58" s="794"/>
      <c r="S58" s="487"/>
      <c r="T58" s="487"/>
      <c r="U58" s="588"/>
    </row>
    <row r="59" spans="1:21" ht="15.95" customHeight="1" x14ac:dyDescent="0.2">
      <c r="A59" s="617"/>
      <c r="B59" s="618"/>
      <c r="C59" s="619"/>
      <c r="D59" s="792"/>
      <c r="E59" s="793"/>
      <c r="F59" s="793"/>
      <c r="G59" s="793"/>
      <c r="H59" s="793"/>
      <c r="I59" s="793"/>
      <c r="J59" s="793"/>
      <c r="K59" s="793"/>
      <c r="L59" s="793"/>
      <c r="M59" s="793"/>
      <c r="N59" s="793"/>
      <c r="O59" s="793"/>
      <c r="P59" s="793"/>
      <c r="Q59" s="793"/>
      <c r="R59" s="794"/>
      <c r="S59" s="487"/>
      <c r="T59" s="487"/>
      <c r="U59" s="588"/>
    </row>
    <row r="60" spans="1:21" ht="15.95" customHeight="1" x14ac:dyDescent="0.2">
      <c r="A60" s="617"/>
      <c r="B60" s="618"/>
      <c r="C60" s="619"/>
      <c r="D60" s="792"/>
      <c r="E60" s="793"/>
      <c r="F60" s="793"/>
      <c r="G60" s="793"/>
      <c r="H60" s="793"/>
      <c r="I60" s="793"/>
      <c r="J60" s="793"/>
      <c r="K60" s="793"/>
      <c r="L60" s="793"/>
      <c r="M60" s="793"/>
      <c r="N60" s="793"/>
      <c r="O60" s="793"/>
      <c r="P60" s="793"/>
      <c r="Q60" s="793"/>
      <c r="R60" s="794"/>
      <c r="S60" s="487"/>
      <c r="T60" s="487"/>
      <c r="U60" s="588"/>
    </row>
    <row r="61" spans="1:21" ht="15.95" customHeight="1" x14ac:dyDescent="0.2">
      <c r="A61" s="617"/>
      <c r="B61" s="618"/>
      <c r="C61" s="619"/>
      <c r="D61" s="792"/>
      <c r="E61" s="793"/>
      <c r="F61" s="793"/>
      <c r="G61" s="793"/>
      <c r="H61" s="793"/>
      <c r="I61" s="793"/>
      <c r="J61" s="793"/>
      <c r="K61" s="793"/>
      <c r="L61" s="793"/>
      <c r="M61" s="793"/>
      <c r="N61" s="793"/>
      <c r="O61" s="793"/>
      <c r="P61" s="793"/>
      <c r="Q61" s="793"/>
      <c r="R61" s="794"/>
      <c r="S61" s="487"/>
      <c r="T61" s="487"/>
      <c r="U61" s="588"/>
    </row>
    <row r="62" spans="1:21" ht="15.95" customHeight="1" x14ac:dyDescent="0.2">
      <c r="A62" s="617"/>
      <c r="B62" s="618"/>
      <c r="C62" s="619"/>
      <c r="D62" s="792"/>
      <c r="E62" s="793"/>
      <c r="F62" s="793"/>
      <c r="G62" s="793"/>
      <c r="H62" s="793"/>
      <c r="I62" s="793"/>
      <c r="J62" s="793"/>
      <c r="K62" s="793"/>
      <c r="L62" s="793"/>
      <c r="M62" s="793"/>
      <c r="N62" s="793"/>
      <c r="O62" s="793"/>
      <c r="P62" s="793"/>
      <c r="Q62" s="793"/>
      <c r="R62" s="794"/>
      <c r="S62" s="487"/>
      <c r="T62" s="487"/>
      <c r="U62" s="588"/>
    </row>
    <row r="63" spans="1:21" ht="15.95" customHeight="1" thickBot="1" x14ac:dyDescent="0.25">
      <c r="A63" s="620"/>
      <c r="B63" s="621"/>
      <c r="C63" s="622"/>
      <c r="D63" s="801"/>
      <c r="E63" s="802"/>
      <c r="F63" s="802"/>
      <c r="G63" s="802"/>
      <c r="H63" s="802"/>
      <c r="I63" s="802"/>
      <c r="J63" s="802"/>
      <c r="K63" s="802"/>
      <c r="L63" s="802"/>
      <c r="M63" s="802"/>
      <c r="N63" s="802"/>
      <c r="O63" s="802"/>
      <c r="P63" s="802"/>
      <c r="Q63" s="802"/>
      <c r="R63" s="803"/>
      <c r="S63" s="488"/>
      <c r="T63" s="488"/>
      <c r="U63" s="589"/>
    </row>
    <row r="64" spans="1:21" ht="15.95" customHeight="1" x14ac:dyDescent="0.2">
      <c r="A64" s="750" t="s">
        <v>231</v>
      </c>
      <c r="B64" s="728"/>
      <c r="C64" s="728"/>
      <c r="D64" s="728"/>
      <c r="E64" s="728"/>
      <c r="F64" s="728"/>
      <c r="G64" s="728"/>
      <c r="H64" s="728"/>
      <c r="I64" s="728"/>
      <c r="J64" s="728"/>
      <c r="K64" s="728"/>
      <c r="L64" s="728"/>
      <c r="M64" s="728"/>
      <c r="N64" s="728"/>
      <c r="O64" s="728"/>
      <c r="P64" s="728"/>
      <c r="Q64" s="728"/>
      <c r="R64" s="776"/>
      <c r="S64" s="108">
        <f>SUM(S45:S63)</f>
        <v>0</v>
      </c>
      <c r="T64" s="108">
        <f>SUM(T43:T63)</f>
        <v>0</v>
      </c>
      <c r="U64" s="410">
        <f>SUM(U43:U63)</f>
        <v>0</v>
      </c>
    </row>
    <row r="65" spans="1:21" ht="15.95" customHeight="1" x14ac:dyDescent="0.2">
      <c r="A65" s="751" t="s">
        <v>232</v>
      </c>
      <c r="B65" s="730"/>
      <c r="C65" s="730"/>
      <c r="D65" s="730"/>
      <c r="E65" s="730"/>
      <c r="F65" s="730"/>
      <c r="G65" s="730"/>
      <c r="H65" s="730"/>
      <c r="I65" s="730"/>
      <c r="J65" s="730"/>
      <c r="K65" s="730"/>
      <c r="L65" s="730"/>
      <c r="M65" s="730"/>
      <c r="N65" s="730"/>
      <c r="O65" s="730"/>
      <c r="P65" s="730"/>
      <c r="Q65" s="730"/>
      <c r="R65" s="777"/>
      <c r="S65" s="93">
        <f>S99</f>
        <v>0</v>
      </c>
      <c r="T65" s="93">
        <f>T99</f>
        <v>0</v>
      </c>
      <c r="U65" s="411">
        <f>U99</f>
        <v>0</v>
      </c>
    </row>
    <row r="66" spans="1:21" ht="15.95" customHeight="1" thickBot="1" x14ac:dyDescent="0.25">
      <c r="A66" s="778" t="s">
        <v>233</v>
      </c>
      <c r="B66" s="723"/>
      <c r="C66" s="723"/>
      <c r="D66" s="723"/>
      <c r="E66" s="723"/>
      <c r="F66" s="723"/>
      <c r="G66" s="723"/>
      <c r="H66" s="723"/>
      <c r="I66" s="723"/>
      <c r="J66" s="723"/>
      <c r="K66" s="723"/>
      <c r="L66" s="723"/>
      <c r="M66" s="723"/>
      <c r="N66" s="723"/>
      <c r="O66" s="723"/>
      <c r="P66" s="723"/>
      <c r="Q66" s="723"/>
      <c r="R66" s="779"/>
      <c r="S66" s="97"/>
      <c r="T66" s="97"/>
      <c r="U66" s="594"/>
    </row>
    <row r="67" spans="1:21" ht="15.95" customHeight="1" x14ac:dyDescent="0.2"/>
    <row r="68" spans="1:21" ht="14.25" customHeight="1" x14ac:dyDescent="0.25">
      <c r="A68" s="783"/>
      <c r="B68" s="783"/>
      <c r="C68" s="783"/>
      <c r="D68" s="783"/>
      <c r="E68" s="783"/>
      <c r="F68" s="783"/>
      <c r="G68" s="783"/>
      <c r="H68" s="783"/>
      <c r="I68" s="783"/>
      <c r="J68" s="783"/>
      <c r="K68" s="783"/>
      <c r="L68" s="783"/>
      <c r="M68" s="783"/>
      <c r="N68" s="783"/>
      <c r="O68" s="783"/>
      <c r="P68" s="783"/>
      <c r="Q68" s="783"/>
      <c r="R68" s="783"/>
      <c r="S68" s="783"/>
      <c r="T68" s="783"/>
      <c r="U68" s="783"/>
    </row>
    <row r="69" spans="1:21" ht="6.75" customHeight="1" x14ac:dyDescent="0.2">
      <c r="A69" s="566"/>
      <c r="B69" s="259"/>
      <c r="C69" s="259"/>
      <c r="D69" s="538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59"/>
      <c r="R69" s="259"/>
      <c r="S69" s="538"/>
      <c r="T69" s="538"/>
      <c r="U69" s="538"/>
    </row>
    <row r="70" spans="1:21" x14ac:dyDescent="0.2">
      <c r="A70" s="570"/>
      <c r="B70" s="561"/>
      <c r="C70" s="784"/>
      <c r="D70" s="784"/>
      <c r="E70" s="784"/>
      <c r="F70" s="784"/>
      <c r="G70" s="560"/>
      <c r="H70" s="259"/>
      <c r="I70" s="259"/>
      <c r="J70" s="538"/>
      <c r="K70" s="538"/>
      <c r="L70" s="561"/>
      <c r="M70" s="785"/>
      <c r="N70" s="786"/>
      <c r="O70" s="786"/>
      <c r="P70" s="562"/>
      <c r="Q70" s="544"/>
      <c r="R70" s="561"/>
      <c r="S70" s="561"/>
      <c r="T70" s="561"/>
      <c r="U70" s="260"/>
    </row>
    <row r="71" spans="1:21" ht="6.75" customHeight="1" x14ac:dyDescent="0.2">
      <c r="A71" s="566"/>
      <c r="B71" s="571"/>
      <c r="C71" s="560"/>
      <c r="D71" s="538"/>
      <c r="E71" s="560"/>
      <c r="F71" s="560"/>
      <c r="G71" s="560"/>
      <c r="H71" s="560"/>
      <c r="I71" s="560"/>
      <c r="J71" s="560"/>
      <c r="K71" s="560"/>
      <c r="L71" s="563"/>
      <c r="M71" s="562"/>
      <c r="N71" s="538"/>
      <c r="O71" s="560"/>
      <c r="P71" s="560"/>
      <c r="Q71" s="560"/>
      <c r="R71" s="560"/>
      <c r="S71" s="538"/>
      <c r="T71" s="538"/>
      <c r="U71" s="538"/>
    </row>
    <row r="72" spans="1:21" ht="17.25" customHeight="1" x14ac:dyDescent="0.2">
      <c r="A72" s="560"/>
      <c r="B72" s="560"/>
      <c r="C72" s="560"/>
      <c r="D72" s="564"/>
      <c r="E72" s="564"/>
      <c r="F72" s="564"/>
      <c r="G72" s="564"/>
      <c r="H72" s="564"/>
      <c r="I72" s="564"/>
      <c r="J72" s="564"/>
      <c r="K72" s="564"/>
      <c r="L72" s="564"/>
      <c r="M72" s="564"/>
      <c r="N72" s="564"/>
      <c r="O72" s="564"/>
      <c r="P72" s="564"/>
      <c r="Q72" s="564"/>
      <c r="R72" s="564"/>
      <c r="S72" s="564"/>
      <c r="T72" s="564"/>
      <c r="U72" s="564"/>
    </row>
    <row r="73" spans="1:21" ht="120.75" customHeight="1" x14ac:dyDescent="0.2">
      <c r="A73" s="572"/>
      <c r="B73" s="573"/>
      <c r="C73" s="572"/>
      <c r="D73" s="574"/>
      <c r="E73" s="574"/>
      <c r="F73" s="574"/>
      <c r="G73" s="574"/>
      <c r="H73" s="574"/>
      <c r="I73" s="574"/>
      <c r="J73" s="574"/>
      <c r="K73" s="574"/>
      <c r="L73" s="574"/>
      <c r="M73" s="574"/>
      <c r="N73" s="574"/>
      <c r="O73" s="574"/>
      <c r="P73" s="574"/>
      <c r="Q73" s="574"/>
      <c r="R73" s="574"/>
      <c r="S73" s="574"/>
      <c r="T73" s="574"/>
      <c r="U73" s="574"/>
    </row>
    <row r="74" spans="1:21" ht="18.75" customHeight="1" x14ac:dyDescent="0.2">
      <c r="A74" s="565"/>
      <c r="B74" s="565"/>
      <c r="C74" s="565"/>
      <c r="D74" s="575"/>
      <c r="E74" s="575"/>
      <c r="F74" s="575"/>
      <c r="G74" s="575"/>
      <c r="H74" s="575"/>
      <c r="I74" s="575"/>
      <c r="J74" s="575"/>
      <c r="K74" s="575"/>
      <c r="L74" s="575"/>
      <c r="M74" s="575"/>
      <c r="N74" s="577"/>
      <c r="O74" s="577"/>
      <c r="P74" s="577"/>
      <c r="Q74" s="577"/>
      <c r="R74" s="577"/>
      <c r="S74" s="577"/>
      <c r="T74" s="577"/>
      <c r="U74" s="575"/>
    </row>
    <row r="75" spans="1:21" ht="18.75" customHeight="1" x14ac:dyDescent="0.2">
      <c r="A75" s="565"/>
      <c r="B75" s="565"/>
      <c r="C75" s="565"/>
      <c r="D75" s="575"/>
      <c r="E75" s="575"/>
      <c r="F75" s="575"/>
      <c r="G75" s="575"/>
      <c r="H75" s="575"/>
      <c r="I75" s="575"/>
      <c r="J75" s="575"/>
      <c r="K75" s="575"/>
      <c r="L75" s="575"/>
      <c r="M75" s="575"/>
      <c r="N75" s="577"/>
      <c r="O75" s="577"/>
      <c r="P75" s="577"/>
      <c r="Q75" s="577"/>
      <c r="R75" s="577"/>
      <c r="S75" s="577"/>
      <c r="T75" s="577"/>
      <c r="U75" s="575"/>
    </row>
    <row r="76" spans="1:21" ht="18.75" customHeight="1" x14ac:dyDescent="0.2">
      <c r="A76" s="565"/>
      <c r="B76" s="565"/>
      <c r="C76" s="565"/>
      <c r="D76" s="575"/>
      <c r="E76" s="575"/>
      <c r="F76" s="575"/>
      <c r="G76" s="575"/>
      <c r="H76" s="575"/>
      <c r="I76" s="575"/>
      <c r="J76" s="575"/>
      <c r="K76" s="575"/>
      <c r="L76" s="575"/>
      <c r="M76" s="575"/>
      <c r="N76" s="577"/>
      <c r="O76" s="577"/>
      <c r="P76" s="577"/>
      <c r="Q76" s="577"/>
      <c r="R76" s="577"/>
      <c r="S76" s="577"/>
      <c r="T76" s="577"/>
      <c r="U76" s="575"/>
    </row>
    <row r="77" spans="1:21" ht="18.75" customHeight="1" x14ac:dyDescent="0.2">
      <c r="A77" s="565"/>
      <c r="B77" s="565"/>
      <c r="C77" s="565"/>
      <c r="D77" s="575"/>
      <c r="E77" s="575"/>
      <c r="F77" s="575"/>
      <c r="G77" s="575"/>
      <c r="H77" s="575"/>
      <c r="I77" s="575"/>
      <c r="J77" s="575"/>
      <c r="K77" s="575"/>
      <c r="L77" s="575"/>
      <c r="M77" s="575"/>
      <c r="N77" s="575"/>
      <c r="O77" s="575"/>
      <c r="P77" s="575"/>
      <c r="Q77" s="575"/>
      <c r="R77" s="575"/>
      <c r="S77" s="575"/>
      <c r="T77" s="575"/>
      <c r="U77" s="575"/>
    </row>
    <row r="78" spans="1:21" ht="18.75" customHeight="1" x14ac:dyDescent="0.2">
      <c r="A78" s="565"/>
      <c r="B78" s="565"/>
      <c r="C78" s="565"/>
      <c r="D78" s="575"/>
      <c r="E78" s="575"/>
      <c r="F78" s="575"/>
      <c r="G78" s="575"/>
      <c r="H78" s="575"/>
      <c r="I78" s="575"/>
      <c r="J78" s="575"/>
      <c r="K78" s="575"/>
      <c r="L78" s="575"/>
      <c r="M78" s="575"/>
      <c r="N78" s="575"/>
      <c r="O78" s="575"/>
      <c r="P78" s="575"/>
      <c r="Q78" s="575"/>
      <c r="R78" s="575"/>
      <c r="S78" s="575"/>
      <c r="T78" s="575"/>
      <c r="U78" s="575"/>
    </row>
    <row r="79" spans="1:21" ht="18.75" customHeight="1" x14ac:dyDescent="0.2">
      <c r="A79" s="565"/>
      <c r="B79" s="565"/>
      <c r="C79" s="565"/>
      <c r="D79" s="575"/>
      <c r="E79" s="575"/>
      <c r="F79" s="575"/>
      <c r="G79" s="575"/>
      <c r="H79" s="575"/>
      <c r="I79" s="575"/>
      <c r="J79" s="575"/>
      <c r="K79" s="575"/>
      <c r="L79" s="575"/>
      <c r="M79" s="575"/>
      <c r="N79" s="575"/>
      <c r="O79" s="575"/>
      <c r="P79" s="575"/>
      <c r="Q79" s="575"/>
      <c r="R79" s="575"/>
      <c r="S79" s="575"/>
      <c r="T79" s="575"/>
      <c r="U79" s="575"/>
    </row>
    <row r="80" spans="1:21" ht="18.75" customHeight="1" x14ac:dyDescent="0.2">
      <c r="A80" s="565"/>
      <c r="B80" s="565"/>
      <c r="C80" s="565"/>
      <c r="D80" s="575"/>
      <c r="E80" s="575"/>
      <c r="F80" s="575"/>
      <c r="G80" s="575"/>
      <c r="H80" s="575"/>
      <c r="I80" s="575"/>
      <c r="J80" s="575"/>
      <c r="K80" s="575"/>
      <c r="L80" s="575"/>
      <c r="M80" s="575"/>
      <c r="N80" s="575"/>
      <c r="O80" s="575"/>
      <c r="P80" s="575"/>
      <c r="Q80" s="575"/>
      <c r="R80" s="575"/>
      <c r="S80" s="575"/>
      <c r="T80" s="575"/>
      <c r="U80" s="575"/>
    </row>
    <row r="81" spans="1:21" ht="18.75" customHeight="1" x14ac:dyDescent="0.2">
      <c r="A81" s="565"/>
      <c r="B81" s="565"/>
      <c r="C81" s="565"/>
      <c r="D81" s="575"/>
      <c r="E81" s="575"/>
      <c r="F81" s="575"/>
      <c r="G81" s="575"/>
      <c r="H81" s="575"/>
      <c r="I81" s="575"/>
      <c r="J81" s="575"/>
      <c r="K81" s="575"/>
      <c r="L81" s="575"/>
      <c r="M81" s="575"/>
      <c r="N81" s="575"/>
      <c r="O81" s="575"/>
      <c r="P81" s="575"/>
      <c r="Q81" s="575"/>
      <c r="R81" s="575"/>
      <c r="S81" s="575"/>
      <c r="T81" s="575"/>
      <c r="U81" s="575"/>
    </row>
    <row r="82" spans="1:21" ht="18.75" customHeight="1" x14ac:dyDescent="0.2">
      <c r="A82" s="565"/>
      <c r="B82" s="565"/>
      <c r="C82" s="565"/>
      <c r="D82" s="575"/>
      <c r="E82" s="575"/>
      <c r="F82" s="575"/>
      <c r="G82" s="575"/>
      <c r="H82" s="575"/>
      <c r="I82" s="575"/>
      <c r="J82" s="575"/>
      <c r="K82" s="575"/>
      <c r="L82" s="575"/>
      <c r="M82" s="575"/>
      <c r="N82" s="575"/>
      <c r="O82" s="575"/>
      <c r="P82" s="575"/>
      <c r="Q82" s="575"/>
      <c r="R82" s="575"/>
      <c r="S82" s="575"/>
      <c r="T82" s="575"/>
      <c r="U82" s="575"/>
    </row>
    <row r="83" spans="1:21" ht="18.75" customHeight="1" x14ac:dyDescent="0.2">
      <c r="A83" s="565"/>
      <c r="B83" s="565"/>
      <c r="C83" s="565"/>
      <c r="D83" s="575"/>
      <c r="E83" s="575"/>
      <c r="F83" s="575"/>
      <c r="G83" s="575"/>
      <c r="H83" s="575"/>
      <c r="I83" s="575"/>
      <c r="J83" s="575"/>
      <c r="K83" s="575"/>
      <c r="L83" s="575"/>
      <c r="M83" s="575"/>
      <c r="N83" s="575"/>
      <c r="O83" s="575"/>
      <c r="P83" s="575"/>
      <c r="Q83" s="575"/>
      <c r="R83" s="575"/>
      <c r="S83" s="575"/>
      <c r="T83" s="575"/>
      <c r="U83" s="575"/>
    </row>
    <row r="84" spans="1:21" ht="18.75" customHeight="1" x14ac:dyDescent="0.2">
      <c r="A84" s="565"/>
      <c r="B84" s="565"/>
      <c r="C84" s="565"/>
      <c r="D84" s="575"/>
      <c r="E84" s="575"/>
      <c r="F84" s="575"/>
      <c r="G84" s="575"/>
      <c r="H84" s="575"/>
      <c r="I84" s="575"/>
      <c r="J84" s="575"/>
      <c r="K84" s="575"/>
      <c r="L84" s="575"/>
      <c r="M84" s="575"/>
      <c r="N84" s="575"/>
      <c r="O84" s="575"/>
      <c r="P84" s="575"/>
      <c r="Q84" s="575"/>
      <c r="R84" s="575"/>
      <c r="S84" s="575"/>
      <c r="T84" s="575"/>
      <c r="U84" s="575"/>
    </row>
    <row r="85" spans="1:21" ht="18.75" customHeight="1" x14ac:dyDescent="0.2">
      <c r="A85" s="565"/>
      <c r="B85" s="565"/>
      <c r="C85" s="565"/>
      <c r="D85" s="575"/>
      <c r="E85" s="575"/>
      <c r="F85" s="575"/>
      <c r="G85" s="575"/>
      <c r="H85" s="575"/>
      <c r="I85" s="575"/>
      <c r="J85" s="575"/>
      <c r="K85" s="575"/>
      <c r="L85" s="575"/>
      <c r="M85" s="575"/>
      <c r="N85" s="575"/>
      <c r="O85" s="575"/>
      <c r="P85" s="575"/>
      <c r="Q85" s="575"/>
      <c r="R85" s="575"/>
      <c r="S85" s="575"/>
      <c r="T85" s="575"/>
      <c r="U85" s="575"/>
    </row>
    <row r="86" spans="1:21" ht="18.75" customHeight="1" x14ac:dyDescent="0.2">
      <c r="A86" s="565"/>
      <c r="B86" s="565"/>
      <c r="C86" s="565"/>
      <c r="D86" s="575"/>
      <c r="E86" s="575"/>
      <c r="F86" s="575"/>
      <c r="G86" s="575"/>
      <c r="H86" s="575"/>
      <c r="I86" s="575"/>
      <c r="J86" s="575"/>
      <c r="K86" s="575"/>
      <c r="L86" s="575"/>
      <c r="M86" s="575"/>
      <c r="N86" s="575"/>
      <c r="O86" s="575"/>
      <c r="P86" s="575"/>
      <c r="Q86" s="575"/>
      <c r="R86" s="575"/>
      <c r="S86" s="575"/>
      <c r="T86" s="575"/>
      <c r="U86" s="575"/>
    </row>
    <row r="87" spans="1:21" ht="18.75" customHeight="1" x14ac:dyDescent="0.2">
      <c r="A87" s="565"/>
      <c r="B87" s="565"/>
      <c r="C87" s="565"/>
      <c r="D87" s="575"/>
      <c r="E87" s="575"/>
      <c r="F87" s="575"/>
      <c r="G87" s="575"/>
      <c r="H87" s="575"/>
      <c r="I87" s="575"/>
      <c r="J87" s="575"/>
      <c r="K87" s="575"/>
      <c r="L87" s="575"/>
      <c r="M87" s="575"/>
      <c r="N87" s="575"/>
      <c r="O87" s="575"/>
      <c r="P87" s="575"/>
      <c r="Q87" s="575"/>
      <c r="R87" s="575"/>
      <c r="S87" s="575"/>
      <c r="T87" s="575"/>
      <c r="U87" s="575"/>
    </row>
    <row r="88" spans="1:21" ht="18.75" customHeight="1" x14ac:dyDescent="0.2">
      <c r="A88" s="565"/>
      <c r="B88" s="565"/>
      <c r="C88" s="565"/>
      <c r="D88" s="575"/>
      <c r="E88" s="575"/>
      <c r="F88" s="575"/>
      <c r="G88" s="575"/>
      <c r="H88" s="575"/>
      <c r="I88" s="575"/>
      <c r="J88" s="575"/>
      <c r="K88" s="575"/>
      <c r="L88" s="575"/>
      <c r="M88" s="575"/>
      <c r="N88" s="575"/>
      <c r="O88" s="575"/>
      <c r="P88" s="575"/>
      <c r="Q88" s="575"/>
      <c r="R88" s="575"/>
      <c r="S88" s="575"/>
      <c r="T88" s="575"/>
      <c r="U88" s="575"/>
    </row>
    <row r="89" spans="1:21" ht="18.75" customHeight="1" x14ac:dyDescent="0.2">
      <c r="A89" s="791"/>
      <c r="B89" s="791"/>
      <c r="C89" s="791"/>
      <c r="D89" s="260"/>
      <c r="E89" s="260"/>
      <c r="F89" s="260"/>
      <c r="G89" s="260"/>
      <c r="H89" s="260"/>
      <c r="I89" s="260"/>
      <c r="J89" s="260"/>
      <c r="K89" s="260"/>
      <c r="L89" s="260"/>
      <c r="M89" s="260"/>
      <c r="N89" s="260"/>
      <c r="O89" s="260"/>
      <c r="P89" s="260"/>
      <c r="Q89" s="260"/>
      <c r="R89" s="260"/>
      <c r="S89" s="260"/>
      <c r="T89" s="565"/>
      <c r="U89" s="565"/>
    </row>
    <row r="90" spans="1:21" ht="18.75" customHeight="1" x14ac:dyDescent="0.2">
      <c r="A90" s="791"/>
      <c r="B90" s="791"/>
      <c r="C90" s="791"/>
      <c r="D90" s="260"/>
      <c r="E90" s="260"/>
      <c r="F90" s="260"/>
      <c r="G90" s="260"/>
      <c r="H90" s="260"/>
      <c r="I90" s="260"/>
      <c r="J90" s="260"/>
      <c r="K90" s="260"/>
      <c r="L90" s="260"/>
      <c r="M90" s="260"/>
      <c r="N90" s="260"/>
      <c r="O90" s="569"/>
      <c r="P90" s="569"/>
      <c r="Q90" s="565"/>
      <c r="R90" s="569"/>
      <c r="S90" s="569"/>
      <c r="T90" s="565"/>
      <c r="U90" s="565"/>
    </row>
    <row r="91" spans="1:21" ht="18.75" customHeight="1" x14ac:dyDescent="0.2">
      <c r="A91" s="791"/>
      <c r="B91" s="791"/>
      <c r="C91" s="791"/>
      <c r="D91" s="565"/>
      <c r="E91" s="565"/>
      <c r="F91" s="565"/>
      <c r="G91" s="565"/>
      <c r="H91" s="565"/>
      <c r="I91" s="565"/>
      <c r="J91" s="565"/>
      <c r="K91" s="565"/>
      <c r="L91" s="565"/>
      <c r="M91" s="565"/>
      <c r="N91" s="565"/>
      <c r="O91" s="565"/>
      <c r="P91" s="565"/>
      <c r="Q91" s="565"/>
      <c r="R91" s="565"/>
      <c r="S91" s="565"/>
      <c r="T91" s="565"/>
      <c r="U91" s="565"/>
    </row>
    <row r="92" spans="1:21" ht="12.75" customHeight="1" x14ac:dyDescent="0.2">
      <c r="A92" s="790"/>
      <c r="B92" s="790"/>
      <c r="C92" s="790"/>
      <c r="D92" s="790"/>
      <c r="E92" s="790"/>
      <c r="F92" s="790"/>
      <c r="G92" s="790"/>
      <c r="H92" s="790"/>
      <c r="I92" s="790"/>
      <c r="J92" s="790"/>
      <c r="K92" s="790"/>
      <c r="L92" s="790"/>
      <c r="M92" s="790"/>
      <c r="N92" s="790"/>
      <c r="O92" s="790"/>
      <c r="P92" s="790"/>
      <c r="Q92" s="790"/>
      <c r="R92" s="790"/>
      <c r="S92" s="790"/>
      <c r="T92" s="787"/>
      <c r="U92" s="787"/>
    </row>
    <row r="93" spans="1:21" ht="12.75" customHeight="1" x14ac:dyDescent="0.2">
      <c r="A93" s="788"/>
      <c r="B93" s="788"/>
      <c r="C93" s="788"/>
      <c r="D93" s="788"/>
      <c r="E93" s="788"/>
      <c r="F93" s="788"/>
      <c r="G93" s="788"/>
      <c r="H93" s="788"/>
      <c r="I93" s="788"/>
      <c r="J93" s="788"/>
      <c r="K93" s="788"/>
      <c r="L93" s="788"/>
      <c r="M93" s="788"/>
      <c r="N93" s="788"/>
      <c r="O93" s="788"/>
      <c r="P93" s="788"/>
      <c r="Q93" s="788"/>
      <c r="R93" s="788"/>
      <c r="S93" s="788"/>
      <c r="T93" s="789"/>
      <c r="U93" s="789"/>
    </row>
    <row r="94" spans="1:21" ht="12.75" customHeight="1" x14ac:dyDescent="0.2">
      <c r="A94" s="786"/>
      <c r="B94" s="786"/>
      <c r="C94" s="786"/>
      <c r="D94" s="786"/>
      <c r="E94" s="786"/>
      <c r="F94" s="786"/>
      <c r="G94" s="786"/>
      <c r="H94" s="786"/>
      <c r="I94" s="786"/>
      <c r="J94" s="786"/>
      <c r="K94" s="786"/>
      <c r="L94" s="786"/>
      <c r="M94" s="786"/>
      <c r="N94" s="786"/>
      <c r="O94" s="786"/>
      <c r="P94" s="786"/>
      <c r="Q94" s="786"/>
      <c r="R94" s="786"/>
      <c r="S94" s="786"/>
      <c r="T94" s="786"/>
      <c r="U94" s="786"/>
    </row>
    <row r="95" spans="1:21" ht="12.75" customHeight="1" x14ac:dyDescent="0.2">
      <c r="A95" s="565"/>
      <c r="B95" s="565"/>
      <c r="C95" s="565"/>
      <c r="D95" s="565"/>
      <c r="E95" s="565"/>
      <c r="F95" s="565"/>
      <c r="G95" s="565"/>
      <c r="H95" s="565"/>
      <c r="I95" s="565"/>
      <c r="J95" s="565"/>
      <c r="K95" s="565"/>
      <c r="L95" s="565"/>
      <c r="M95" s="565"/>
      <c r="N95" s="565"/>
      <c r="O95" s="565"/>
      <c r="P95" s="565"/>
      <c r="Q95" s="565"/>
      <c r="R95" s="565"/>
      <c r="S95" s="565"/>
      <c r="T95" s="565"/>
      <c r="U95" s="565"/>
    </row>
    <row r="96" spans="1:21" ht="12.75" customHeight="1" x14ac:dyDescent="0.2">
      <c r="A96" s="566"/>
      <c r="B96" s="259"/>
      <c r="C96" s="259"/>
      <c r="D96" s="544"/>
      <c r="E96" s="259"/>
      <c r="F96" s="259"/>
      <c r="G96" s="259"/>
      <c r="H96" s="567"/>
      <c r="I96" s="567"/>
      <c r="J96" s="568"/>
      <c r="K96" s="569"/>
      <c r="L96" s="569"/>
      <c r="M96" s="260"/>
      <c r="N96" s="569"/>
      <c r="O96" s="569"/>
      <c r="P96" s="259"/>
      <c r="Q96" s="259"/>
      <c r="R96" s="259"/>
      <c r="S96" s="538"/>
      <c r="T96" s="259"/>
      <c r="U96" s="538"/>
    </row>
    <row r="97" spans="1:21" ht="14.25" customHeight="1" x14ac:dyDescent="0.25">
      <c r="A97" s="783"/>
      <c r="B97" s="783"/>
      <c r="C97" s="783"/>
      <c r="D97" s="783"/>
      <c r="E97" s="783"/>
      <c r="F97" s="783"/>
      <c r="G97" s="783"/>
      <c r="H97" s="783"/>
      <c r="I97" s="783"/>
      <c r="J97" s="783"/>
      <c r="K97" s="783"/>
      <c r="L97" s="783"/>
      <c r="M97" s="783"/>
      <c r="N97" s="783"/>
      <c r="O97" s="783"/>
      <c r="P97" s="783"/>
      <c r="Q97" s="783"/>
      <c r="R97" s="783"/>
      <c r="S97" s="783"/>
      <c r="T97" s="783"/>
      <c r="U97" s="783"/>
    </row>
    <row r="98" spans="1:21" ht="6.75" customHeight="1" x14ac:dyDescent="0.2">
      <c r="A98" s="566"/>
      <c r="B98" s="259"/>
      <c r="C98" s="259"/>
      <c r="D98" s="538"/>
      <c r="E98" s="259"/>
      <c r="F98" s="259"/>
      <c r="G98" s="259"/>
      <c r="H98" s="259"/>
      <c r="I98" s="259"/>
      <c r="J98" s="259"/>
      <c r="K98" s="259"/>
      <c r="L98" s="259"/>
      <c r="M98" s="259"/>
      <c r="N98" s="259"/>
      <c r="O98" s="259"/>
      <c r="P98" s="259"/>
      <c r="Q98" s="259"/>
      <c r="R98" s="259"/>
      <c r="S98" s="538"/>
      <c r="T98" s="538"/>
      <c r="U98" s="538"/>
    </row>
    <row r="99" spans="1:21" x14ac:dyDescent="0.2">
      <c r="A99" s="570"/>
      <c r="B99" s="561"/>
      <c r="C99" s="784"/>
      <c r="D99" s="784"/>
      <c r="E99" s="784"/>
      <c r="F99" s="784"/>
      <c r="G99" s="560"/>
      <c r="H99" s="259"/>
      <c r="I99" s="259"/>
      <c r="J99" s="538"/>
      <c r="K99" s="538"/>
      <c r="L99" s="561"/>
      <c r="M99" s="785"/>
      <c r="N99" s="786"/>
      <c r="O99" s="786"/>
      <c r="P99" s="562"/>
      <c r="Q99" s="544"/>
      <c r="R99" s="561"/>
      <c r="S99" s="561"/>
      <c r="T99" s="561"/>
      <c r="U99" s="260"/>
    </row>
    <row r="100" spans="1:21" ht="6.75" customHeight="1" x14ac:dyDescent="0.2">
      <c r="A100" s="566"/>
      <c r="B100" s="571"/>
      <c r="C100" s="560"/>
      <c r="D100" s="538"/>
      <c r="E100" s="560"/>
      <c r="F100" s="560"/>
      <c r="G100" s="560"/>
      <c r="H100" s="560"/>
      <c r="I100" s="560"/>
      <c r="J100" s="560"/>
      <c r="K100" s="560"/>
      <c r="L100" s="563"/>
      <c r="M100" s="562"/>
      <c r="N100" s="538"/>
      <c r="O100" s="560"/>
      <c r="P100" s="560"/>
      <c r="Q100" s="560"/>
      <c r="R100" s="560"/>
      <c r="S100" s="538"/>
      <c r="T100" s="538"/>
      <c r="U100" s="538"/>
    </row>
    <row r="101" spans="1:21" ht="17.25" customHeight="1" x14ac:dyDescent="0.2">
      <c r="A101" s="560"/>
      <c r="B101" s="560"/>
      <c r="C101" s="560"/>
      <c r="D101" s="564"/>
      <c r="E101" s="564"/>
      <c r="F101" s="564"/>
      <c r="G101" s="564"/>
      <c r="H101" s="564"/>
      <c r="I101" s="564"/>
      <c r="J101" s="564"/>
      <c r="K101" s="564"/>
      <c r="L101" s="564"/>
      <c r="M101" s="564"/>
      <c r="N101" s="564"/>
      <c r="O101" s="564"/>
      <c r="P101" s="564"/>
      <c r="Q101" s="564"/>
      <c r="R101" s="564"/>
      <c r="S101" s="564"/>
      <c r="T101" s="564"/>
      <c r="U101" s="564"/>
    </row>
    <row r="102" spans="1:21" ht="120.75" customHeight="1" x14ac:dyDescent="0.2">
      <c r="A102" s="572"/>
      <c r="B102" s="573"/>
      <c r="C102" s="572"/>
      <c r="D102" s="574"/>
      <c r="E102" s="574"/>
      <c r="F102" s="574"/>
      <c r="G102" s="574"/>
      <c r="H102" s="574"/>
      <c r="I102" s="574"/>
      <c r="J102" s="574"/>
      <c r="K102" s="574"/>
      <c r="L102" s="574"/>
      <c r="M102" s="574"/>
      <c r="N102" s="574"/>
      <c r="O102" s="574"/>
      <c r="P102" s="574"/>
      <c r="Q102" s="574"/>
      <c r="R102" s="574"/>
      <c r="S102" s="574"/>
      <c r="T102" s="574"/>
      <c r="U102" s="574"/>
    </row>
    <row r="103" spans="1:21" ht="18.75" customHeight="1" x14ac:dyDescent="0.2">
      <c r="A103" s="565"/>
      <c r="B103" s="565"/>
      <c r="C103" s="565"/>
      <c r="D103" s="575"/>
      <c r="E103" s="575"/>
      <c r="F103" s="575"/>
      <c r="G103" s="575"/>
      <c r="H103" s="575"/>
      <c r="I103" s="575"/>
      <c r="J103" s="575"/>
      <c r="K103" s="575"/>
      <c r="L103" s="575"/>
      <c r="M103" s="575"/>
      <c r="N103" s="577"/>
      <c r="O103" s="577"/>
      <c r="P103" s="577"/>
      <c r="Q103" s="577"/>
      <c r="R103" s="577"/>
      <c r="S103" s="577"/>
      <c r="T103" s="577"/>
      <c r="U103" s="575"/>
    </row>
    <row r="104" spans="1:21" ht="18.75" customHeight="1" x14ac:dyDescent="0.2">
      <c r="A104" s="565"/>
      <c r="B104" s="565"/>
      <c r="C104" s="565"/>
      <c r="D104" s="575"/>
      <c r="E104" s="575"/>
      <c r="F104" s="575"/>
      <c r="G104" s="575"/>
      <c r="H104" s="575"/>
      <c r="I104" s="575"/>
      <c r="J104" s="575"/>
      <c r="K104" s="575"/>
      <c r="L104" s="575"/>
      <c r="M104" s="575"/>
      <c r="N104" s="577"/>
      <c r="O104" s="577"/>
      <c r="P104" s="577"/>
      <c r="Q104" s="577"/>
      <c r="R104" s="577"/>
      <c r="S104" s="577"/>
      <c r="T104" s="577"/>
      <c r="U104" s="575"/>
    </row>
    <row r="105" spans="1:21" ht="18.75" customHeight="1" x14ac:dyDescent="0.2">
      <c r="A105" s="565"/>
      <c r="B105" s="565"/>
      <c r="C105" s="565"/>
      <c r="D105" s="575"/>
      <c r="E105" s="575"/>
      <c r="F105" s="575"/>
      <c r="G105" s="575"/>
      <c r="H105" s="575"/>
      <c r="I105" s="575"/>
      <c r="J105" s="575"/>
      <c r="K105" s="575"/>
      <c r="L105" s="575"/>
      <c r="M105" s="575"/>
      <c r="N105" s="577"/>
      <c r="O105" s="577"/>
      <c r="P105" s="577"/>
      <c r="Q105" s="577"/>
      <c r="R105" s="577"/>
      <c r="S105" s="577"/>
      <c r="T105" s="577"/>
      <c r="U105" s="575"/>
    </row>
    <row r="106" spans="1:21" ht="18.75" customHeight="1" x14ac:dyDescent="0.2">
      <c r="A106" s="565"/>
      <c r="B106" s="565"/>
      <c r="C106" s="565"/>
      <c r="D106" s="575"/>
      <c r="E106" s="575"/>
      <c r="F106" s="575"/>
      <c r="G106" s="575"/>
      <c r="H106" s="575"/>
      <c r="I106" s="575"/>
      <c r="J106" s="575"/>
      <c r="K106" s="575"/>
      <c r="L106" s="575"/>
      <c r="M106" s="575"/>
      <c r="N106" s="575"/>
      <c r="O106" s="575"/>
      <c r="P106" s="575"/>
      <c r="Q106" s="575"/>
      <c r="R106" s="575"/>
      <c r="S106" s="575"/>
      <c r="T106" s="575"/>
      <c r="U106" s="575"/>
    </row>
    <row r="107" spans="1:21" ht="18.75" customHeight="1" x14ac:dyDescent="0.2">
      <c r="A107" s="565"/>
      <c r="B107" s="565"/>
      <c r="C107" s="565"/>
      <c r="D107" s="575"/>
      <c r="E107" s="575"/>
      <c r="F107" s="575"/>
      <c r="G107" s="575"/>
      <c r="H107" s="575"/>
      <c r="I107" s="575"/>
      <c r="J107" s="575"/>
      <c r="K107" s="575"/>
      <c r="L107" s="575"/>
      <c r="M107" s="575"/>
      <c r="N107" s="575"/>
      <c r="O107" s="575"/>
      <c r="P107" s="575"/>
      <c r="Q107" s="575"/>
      <c r="R107" s="575"/>
      <c r="S107" s="575"/>
      <c r="T107" s="575"/>
      <c r="U107" s="575"/>
    </row>
    <row r="108" spans="1:21" ht="18.75" customHeight="1" x14ac:dyDescent="0.2">
      <c r="A108" s="565"/>
      <c r="B108" s="565"/>
      <c r="C108" s="565"/>
      <c r="D108" s="575"/>
      <c r="E108" s="575"/>
      <c r="F108" s="575"/>
      <c r="G108" s="575"/>
      <c r="H108" s="575"/>
      <c r="I108" s="575"/>
      <c r="J108" s="575"/>
      <c r="K108" s="575"/>
      <c r="L108" s="575"/>
      <c r="M108" s="575"/>
      <c r="N108" s="575"/>
      <c r="O108" s="575"/>
      <c r="P108" s="575"/>
      <c r="Q108" s="575"/>
      <c r="R108" s="575"/>
      <c r="S108" s="575"/>
      <c r="T108" s="575"/>
      <c r="U108" s="575"/>
    </row>
    <row r="109" spans="1:21" ht="18.75" customHeight="1" x14ac:dyDescent="0.2">
      <c r="A109" s="565"/>
      <c r="B109" s="565"/>
      <c r="C109" s="565"/>
      <c r="D109" s="575"/>
      <c r="E109" s="575"/>
      <c r="F109" s="575"/>
      <c r="G109" s="575"/>
      <c r="H109" s="575"/>
      <c r="I109" s="575"/>
      <c r="J109" s="575"/>
      <c r="K109" s="575"/>
      <c r="L109" s="575"/>
      <c r="M109" s="575"/>
      <c r="N109" s="575"/>
      <c r="O109" s="575"/>
      <c r="P109" s="575"/>
      <c r="Q109" s="575"/>
      <c r="R109" s="575"/>
      <c r="S109" s="575"/>
      <c r="T109" s="575"/>
      <c r="U109" s="575"/>
    </row>
    <row r="110" spans="1:21" ht="18.75" customHeight="1" x14ac:dyDescent="0.2">
      <c r="A110" s="565"/>
      <c r="B110" s="565"/>
      <c r="C110" s="565"/>
      <c r="D110" s="575"/>
      <c r="E110" s="575"/>
      <c r="F110" s="575"/>
      <c r="G110" s="575"/>
      <c r="H110" s="575"/>
      <c r="I110" s="575"/>
      <c r="J110" s="575"/>
      <c r="K110" s="575"/>
      <c r="L110" s="575"/>
      <c r="M110" s="575"/>
      <c r="N110" s="575"/>
      <c r="O110" s="575"/>
      <c r="P110" s="575"/>
      <c r="Q110" s="575"/>
      <c r="R110" s="575"/>
      <c r="S110" s="575"/>
      <c r="T110" s="575"/>
      <c r="U110" s="575"/>
    </row>
    <row r="111" spans="1:21" ht="18.75" customHeight="1" x14ac:dyDescent="0.2">
      <c r="A111" s="565"/>
      <c r="B111" s="565"/>
      <c r="C111" s="565"/>
      <c r="D111" s="575"/>
      <c r="E111" s="575"/>
      <c r="F111" s="575"/>
      <c r="G111" s="575"/>
      <c r="H111" s="575"/>
      <c r="I111" s="575"/>
      <c r="J111" s="575"/>
      <c r="K111" s="575"/>
      <c r="L111" s="575"/>
      <c r="M111" s="575"/>
      <c r="N111" s="575"/>
      <c r="O111" s="575"/>
      <c r="P111" s="575"/>
      <c r="Q111" s="575"/>
      <c r="R111" s="575"/>
      <c r="S111" s="575"/>
      <c r="T111" s="575"/>
      <c r="U111" s="575"/>
    </row>
    <row r="112" spans="1:21" ht="18.75" customHeight="1" x14ac:dyDescent="0.2">
      <c r="A112" s="565"/>
      <c r="B112" s="565"/>
      <c r="C112" s="565"/>
      <c r="D112" s="575"/>
      <c r="E112" s="575"/>
      <c r="F112" s="575"/>
      <c r="G112" s="575"/>
      <c r="H112" s="575"/>
      <c r="I112" s="575"/>
      <c r="J112" s="575"/>
      <c r="K112" s="575"/>
      <c r="L112" s="575"/>
      <c r="M112" s="575"/>
      <c r="N112" s="575"/>
      <c r="O112" s="575"/>
      <c r="P112" s="575"/>
      <c r="Q112" s="575"/>
      <c r="R112" s="575"/>
      <c r="S112" s="575"/>
      <c r="T112" s="575"/>
      <c r="U112" s="575"/>
    </row>
    <row r="113" spans="1:21" ht="18.75" customHeight="1" x14ac:dyDescent="0.2">
      <c r="A113" s="565"/>
      <c r="B113" s="565"/>
      <c r="C113" s="565"/>
      <c r="D113" s="575"/>
      <c r="E113" s="575"/>
      <c r="F113" s="575"/>
      <c r="G113" s="575"/>
      <c r="H113" s="575"/>
      <c r="I113" s="575"/>
      <c r="J113" s="575"/>
      <c r="K113" s="575"/>
      <c r="L113" s="575"/>
      <c r="M113" s="575"/>
      <c r="N113" s="575"/>
      <c r="O113" s="575"/>
      <c r="P113" s="575"/>
      <c r="Q113" s="575"/>
      <c r="R113" s="575"/>
      <c r="S113" s="575"/>
      <c r="T113" s="575"/>
      <c r="U113" s="575"/>
    </row>
    <row r="114" spans="1:21" ht="18.75" customHeight="1" x14ac:dyDescent="0.2">
      <c r="A114" s="565"/>
      <c r="B114" s="565"/>
      <c r="C114" s="565"/>
      <c r="D114" s="575"/>
      <c r="E114" s="575"/>
      <c r="F114" s="575"/>
      <c r="G114" s="575"/>
      <c r="H114" s="575"/>
      <c r="I114" s="575"/>
      <c r="J114" s="575"/>
      <c r="K114" s="575"/>
      <c r="L114" s="575"/>
      <c r="M114" s="575"/>
      <c r="N114" s="575"/>
      <c r="O114" s="575"/>
      <c r="P114" s="575"/>
      <c r="Q114" s="575"/>
      <c r="R114" s="575"/>
      <c r="S114" s="575"/>
      <c r="T114" s="575"/>
      <c r="U114" s="575"/>
    </row>
    <row r="115" spans="1:21" ht="18.75" customHeight="1" x14ac:dyDescent="0.2">
      <c r="A115" s="565"/>
      <c r="B115" s="565"/>
      <c r="C115" s="565"/>
      <c r="D115" s="575"/>
      <c r="E115" s="575"/>
      <c r="F115" s="575"/>
      <c r="G115" s="575"/>
      <c r="H115" s="575"/>
      <c r="I115" s="575"/>
      <c r="J115" s="575"/>
      <c r="K115" s="575"/>
      <c r="L115" s="575"/>
      <c r="M115" s="575"/>
      <c r="N115" s="575"/>
      <c r="O115" s="575"/>
      <c r="P115" s="575"/>
      <c r="Q115" s="575"/>
      <c r="R115" s="575"/>
      <c r="S115" s="575"/>
      <c r="T115" s="575"/>
      <c r="U115" s="575"/>
    </row>
    <row r="116" spans="1:21" ht="18.75" customHeight="1" x14ac:dyDescent="0.2">
      <c r="A116" s="565"/>
      <c r="B116" s="565"/>
      <c r="C116" s="565"/>
      <c r="D116" s="575"/>
      <c r="E116" s="575"/>
      <c r="F116" s="575"/>
      <c r="G116" s="575"/>
      <c r="H116" s="575"/>
      <c r="I116" s="575"/>
      <c r="J116" s="575"/>
      <c r="K116" s="575"/>
      <c r="L116" s="575"/>
      <c r="M116" s="575"/>
      <c r="N116" s="575"/>
      <c r="O116" s="575"/>
      <c r="P116" s="575"/>
      <c r="Q116" s="575"/>
      <c r="R116" s="575"/>
      <c r="S116" s="575"/>
      <c r="T116" s="575"/>
      <c r="U116" s="575"/>
    </row>
    <row r="117" spans="1:21" ht="18.75" customHeight="1" x14ac:dyDescent="0.2">
      <c r="A117" s="565"/>
      <c r="B117" s="565"/>
      <c r="C117" s="565"/>
      <c r="D117" s="575"/>
      <c r="E117" s="575"/>
      <c r="F117" s="575"/>
      <c r="G117" s="575"/>
      <c r="H117" s="575"/>
      <c r="I117" s="575"/>
      <c r="J117" s="575"/>
      <c r="K117" s="575"/>
      <c r="L117" s="575"/>
      <c r="M117" s="575"/>
      <c r="N117" s="575"/>
      <c r="O117" s="575"/>
      <c r="P117" s="575"/>
      <c r="Q117" s="575"/>
      <c r="R117" s="575"/>
      <c r="S117" s="575"/>
      <c r="T117" s="575"/>
      <c r="U117" s="575"/>
    </row>
    <row r="118" spans="1:21" ht="18.75" customHeight="1" x14ac:dyDescent="0.2">
      <c r="A118" s="791"/>
      <c r="B118" s="791"/>
      <c r="C118" s="791"/>
      <c r="D118" s="260"/>
      <c r="E118" s="260"/>
      <c r="F118" s="260"/>
      <c r="G118" s="260"/>
      <c r="H118" s="260"/>
      <c r="I118" s="260"/>
      <c r="J118" s="260"/>
      <c r="K118" s="260"/>
      <c r="L118" s="260"/>
      <c r="M118" s="260"/>
      <c r="N118" s="260"/>
      <c r="O118" s="260"/>
      <c r="P118" s="260"/>
      <c r="Q118" s="260"/>
      <c r="R118" s="260"/>
      <c r="S118" s="260"/>
      <c r="T118" s="565"/>
      <c r="U118" s="565"/>
    </row>
    <row r="119" spans="1:21" ht="18.75" customHeight="1" x14ac:dyDescent="0.2">
      <c r="A119" s="791"/>
      <c r="B119" s="791"/>
      <c r="C119" s="791"/>
      <c r="D119" s="260"/>
      <c r="E119" s="260"/>
      <c r="F119" s="260"/>
      <c r="G119" s="260"/>
      <c r="H119" s="260"/>
      <c r="I119" s="260"/>
      <c r="J119" s="260"/>
      <c r="K119" s="260"/>
      <c r="L119" s="260"/>
      <c r="M119" s="260"/>
      <c r="N119" s="260"/>
      <c r="O119" s="569"/>
      <c r="P119" s="569"/>
      <c r="Q119" s="565"/>
      <c r="R119" s="569"/>
      <c r="S119" s="569"/>
      <c r="T119" s="565"/>
      <c r="U119" s="565"/>
    </row>
    <row r="120" spans="1:21" ht="18.75" customHeight="1" x14ac:dyDescent="0.2">
      <c r="A120" s="791"/>
      <c r="B120" s="791"/>
      <c r="C120" s="791"/>
      <c r="D120" s="565"/>
      <c r="E120" s="565"/>
      <c r="F120" s="565"/>
      <c r="G120" s="565"/>
      <c r="H120" s="565"/>
      <c r="I120" s="565"/>
      <c r="J120" s="565"/>
      <c r="K120" s="565"/>
      <c r="L120" s="565"/>
      <c r="M120" s="565"/>
      <c r="N120" s="565"/>
      <c r="O120" s="565"/>
      <c r="P120" s="565"/>
      <c r="Q120" s="565"/>
      <c r="R120" s="565"/>
      <c r="S120" s="565"/>
      <c r="T120" s="565"/>
      <c r="U120" s="565"/>
    </row>
    <row r="121" spans="1:21" ht="12.75" customHeight="1" x14ac:dyDescent="0.2">
      <c r="A121" s="790"/>
      <c r="B121" s="790"/>
      <c r="C121" s="790"/>
      <c r="D121" s="790"/>
      <c r="E121" s="790"/>
      <c r="F121" s="790"/>
      <c r="G121" s="790"/>
      <c r="H121" s="790"/>
      <c r="I121" s="790"/>
      <c r="J121" s="790"/>
      <c r="K121" s="790"/>
      <c r="L121" s="790"/>
      <c r="M121" s="790"/>
      <c r="N121" s="790"/>
      <c r="O121" s="790"/>
      <c r="P121" s="790"/>
      <c r="Q121" s="790"/>
      <c r="R121" s="790"/>
      <c r="S121" s="790"/>
      <c r="T121" s="787"/>
      <c r="U121" s="787"/>
    </row>
    <row r="122" spans="1:21" ht="12.75" customHeight="1" x14ac:dyDescent="0.2">
      <c r="A122" s="788"/>
      <c r="B122" s="788"/>
      <c r="C122" s="788"/>
      <c r="D122" s="788"/>
      <c r="E122" s="788"/>
      <c r="F122" s="788"/>
      <c r="G122" s="788"/>
      <c r="H122" s="788"/>
      <c r="I122" s="788"/>
      <c r="J122" s="788"/>
      <c r="K122" s="788"/>
      <c r="L122" s="788"/>
      <c r="M122" s="788"/>
      <c r="N122" s="788"/>
      <c r="O122" s="788"/>
      <c r="P122" s="788"/>
      <c r="Q122" s="788"/>
      <c r="R122" s="788"/>
      <c r="S122" s="788"/>
      <c r="T122" s="789"/>
      <c r="U122" s="789"/>
    </row>
    <row r="123" spans="1:21" ht="12.75" customHeight="1" x14ac:dyDescent="0.2">
      <c r="A123" s="786"/>
      <c r="B123" s="786"/>
      <c r="C123" s="786"/>
      <c r="D123" s="786"/>
      <c r="E123" s="786"/>
      <c r="F123" s="786"/>
      <c r="G123" s="786"/>
      <c r="H123" s="786"/>
      <c r="I123" s="786"/>
      <c r="J123" s="786"/>
      <c r="K123" s="786"/>
      <c r="L123" s="786"/>
      <c r="M123" s="786"/>
      <c r="N123" s="786"/>
      <c r="O123" s="786"/>
      <c r="P123" s="786"/>
      <c r="Q123" s="786"/>
      <c r="R123" s="786"/>
      <c r="S123" s="786"/>
      <c r="T123" s="786"/>
      <c r="U123" s="786"/>
    </row>
    <row r="124" spans="1:21" ht="12.75" customHeight="1" x14ac:dyDescent="0.2">
      <c r="A124" s="565"/>
      <c r="B124" s="565"/>
      <c r="C124" s="565"/>
      <c r="D124" s="565"/>
      <c r="E124" s="565"/>
      <c r="F124" s="565"/>
      <c r="G124" s="565"/>
      <c r="H124" s="565"/>
      <c r="I124" s="565"/>
      <c r="J124" s="565"/>
      <c r="K124" s="565"/>
      <c r="L124" s="565"/>
      <c r="M124" s="565"/>
      <c r="N124" s="565"/>
      <c r="O124" s="565"/>
      <c r="P124" s="565"/>
      <c r="Q124" s="565"/>
      <c r="R124" s="565"/>
      <c r="S124" s="565"/>
      <c r="T124" s="565"/>
      <c r="U124" s="565"/>
    </row>
    <row r="125" spans="1:21" ht="12.75" customHeight="1" x14ac:dyDescent="0.2">
      <c r="A125" s="566"/>
      <c r="B125" s="259"/>
      <c r="C125" s="259"/>
      <c r="D125" s="544"/>
      <c r="E125" s="259"/>
      <c r="F125" s="259"/>
      <c r="G125" s="259"/>
      <c r="H125" s="567"/>
      <c r="I125" s="567"/>
      <c r="J125" s="568"/>
      <c r="K125" s="569"/>
      <c r="L125" s="569"/>
      <c r="M125" s="260"/>
      <c r="N125" s="569"/>
      <c r="O125" s="569"/>
      <c r="P125" s="259"/>
      <c r="Q125" s="259"/>
      <c r="R125" s="259"/>
      <c r="S125" s="538"/>
      <c r="T125" s="259"/>
      <c r="U125" s="538"/>
    </row>
    <row r="126" spans="1:21" ht="14.25" customHeight="1" x14ac:dyDescent="0.25">
      <c r="A126" s="783"/>
      <c r="B126" s="783"/>
      <c r="C126" s="783"/>
      <c r="D126" s="783"/>
      <c r="E126" s="783"/>
      <c r="F126" s="783"/>
      <c r="G126" s="783"/>
      <c r="H126" s="783"/>
      <c r="I126" s="783"/>
      <c r="J126" s="783"/>
      <c r="K126" s="783"/>
      <c r="L126" s="783"/>
      <c r="M126" s="783"/>
      <c r="N126" s="783"/>
      <c r="O126" s="783"/>
      <c r="P126" s="783"/>
      <c r="Q126" s="783"/>
      <c r="R126" s="783"/>
      <c r="S126" s="783"/>
      <c r="T126" s="783"/>
      <c r="U126" s="783"/>
    </row>
    <row r="127" spans="1:21" ht="6.75" customHeight="1" x14ac:dyDescent="0.2">
      <c r="A127" s="566"/>
      <c r="B127" s="259"/>
      <c r="C127" s="259"/>
      <c r="D127" s="538"/>
      <c r="E127" s="259"/>
      <c r="F127" s="259"/>
      <c r="G127" s="259"/>
      <c r="H127" s="259"/>
      <c r="I127" s="259"/>
      <c r="J127" s="259"/>
      <c r="K127" s="259"/>
      <c r="L127" s="259"/>
      <c r="M127" s="259"/>
      <c r="N127" s="259"/>
      <c r="O127" s="259"/>
      <c r="P127" s="259"/>
      <c r="Q127" s="259"/>
      <c r="R127" s="259"/>
      <c r="S127" s="538"/>
      <c r="T127" s="538"/>
      <c r="U127" s="538"/>
    </row>
    <row r="128" spans="1:21" ht="12.75" customHeight="1" x14ac:dyDescent="0.2">
      <c r="A128" s="570"/>
      <c r="B128" s="561"/>
      <c r="C128" s="784"/>
      <c r="D128" s="784"/>
      <c r="E128" s="784"/>
      <c r="F128" s="784"/>
      <c r="G128" s="560"/>
      <c r="H128" s="259"/>
      <c r="I128" s="259"/>
      <c r="J128" s="538"/>
      <c r="K128" s="538"/>
      <c r="L128" s="561"/>
      <c r="M128" s="785"/>
      <c r="N128" s="786"/>
      <c r="O128" s="786"/>
      <c r="P128" s="562"/>
      <c r="Q128" s="544"/>
      <c r="R128" s="561"/>
      <c r="S128" s="561"/>
      <c r="T128" s="561"/>
      <c r="U128" s="260"/>
    </row>
    <row r="129" spans="1:21" ht="6.75" customHeight="1" x14ac:dyDescent="0.2">
      <c r="A129" s="566"/>
      <c r="B129" s="571"/>
      <c r="C129" s="560"/>
      <c r="D129" s="538"/>
      <c r="E129" s="560"/>
      <c r="F129" s="560"/>
      <c r="G129" s="560"/>
      <c r="H129" s="560"/>
      <c r="I129" s="560"/>
      <c r="J129" s="560"/>
      <c r="K129" s="560"/>
      <c r="L129" s="563"/>
      <c r="M129" s="562"/>
      <c r="N129" s="538"/>
      <c r="O129" s="560"/>
      <c r="P129" s="560"/>
      <c r="Q129" s="560"/>
      <c r="R129" s="560"/>
      <c r="S129" s="538"/>
      <c r="T129" s="538"/>
      <c r="U129" s="538"/>
    </row>
    <row r="130" spans="1:21" ht="17.25" customHeight="1" x14ac:dyDescent="0.2">
      <c r="A130" s="560"/>
      <c r="B130" s="560"/>
      <c r="C130" s="560"/>
      <c r="D130" s="564"/>
      <c r="E130" s="564"/>
      <c r="F130" s="564"/>
      <c r="G130" s="564"/>
      <c r="H130" s="564"/>
      <c r="I130" s="564"/>
      <c r="J130" s="564"/>
      <c r="K130" s="564"/>
      <c r="L130" s="564"/>
      <c r="M130" s="564"/>
      <c r="N130" s="564"/>
      <c r="O130" s="564"/>
      <c r="P130" s="564"/>
      <c r="Q130" s="564"/>
      <c r="R130" s="564"/>
      <c r="S130" s="564"/>
      <c r="T130" s="564"/>
      <c r="U130" s="564"/>
    </row>
    <row r="131" spans="1:21" ht="120.75" customHeight="1" x14ac:dyDescent="0.2">
      <c r="A131" s="572"/>
      <c r="B131" s="573"/>
      <c r="C131" s="572"/>
      <c r="D131" s="574"/>
      <c r="E131" s="574"/>
      <c r="F131" s="574"/>
      <c r="G131" s="574"/>
      <c r="H131" s="574"/>
      <c r="I131" s="574"/>
      <c r="J131" s="574"/>
      <c r="K131" s="574"/>
      <c r="L131" s="574"/>
      <c r="M131" s="574"/>
      <c r="N131" s="574"/>
      <c r="O131" s="574"/>
      <c r="P131" s="574"/>
      <c r="Q131" s="574"/>
      <c r="R131" s="574"/>
      <c r="S131" s="574"/>
      <c r="T131" s="574"/>
      <c r="U131" s="574"/>
    </row>
    <row r="132" spans="1:21" ht="18.75" customHeight="1" x14ac:dyDescent="0.2">
      <c r="A132" s="565"/>
      <c r="B132" s="578"/>
      <c r="C132" s="565"/>
      <c r="D132" s="575"/>
      <c r="E132" s="575"/>
      <c r="F132" s="575"/>
      <c r="G132" s="575"/>
      <c r="H132" s="575"/>
      <c r="I132" s="575"/>
      <c r="J132" s="575"/>
      <c r="K132" s="575"/>
      <c r="L132" s="575"/>
      <c r="M132" s="575"/>
      <c r="N132" s="577"/>
      <c r="O132" s="577"/>
      <c r="P132" s="577"/>
      <c r="Q132" s="577"/>
      <c r="R132" s="577"/>
      <c r="S132" s="577"/>
      <c r="T132" s="577"/>
      <c r="U132" s="575"/>
    </row>
    <row r="133" spans="1:21" ht="18.75" customHeight="1" x14ac:dyDescent="0.2">
      <c r="A133" s="565"/>
      <c r="B133" s="565"/>
      <c r="C133" s="565"/>
      <c r="D133" s="575"/>
      <c r="E133" s="575"/>
      <c r="F133" s="575"/>
      <c r="G133" s="575"/>
      <c r="H133" s="575"/>
      <c r="I133" s="575"/>
      <c r="J133" s="575"/>
      <c r="K133" s="575"/>
      <c r="L133" s="575"/>
      <c r="M133" s="575"/>
      <c r="N133" s="576"/>
      <c r="O133" s="577"/>
      <c r="P133" s="577"/>
      <c r="Q133" s="575"/>
      <c r="R133" s="577"/>
      <c r="S133" s="577"/>
      <c r="T133" s="577"/>
      <c r="U133" s="575"/>
    </row>
    <row r="134" spans="1:21" ht="18.75" customHeight="1" x14ac:dyDescent="0.2">
      <c r="A134" s="565"/>
      <c r="B134" s="565"/>
      <c r="C134" s="565"/>
      <c r="D134" s="575"/>
      <c r="E134" s="575"/>
      <c r="F134" s="575"/>
      <c r="G134" s="575"/>
      <c r="H134" s="575"/>
      <c r="I134" s="575"/>
      <c r="J134" s="575"/>
      <c r="K134" s="575"/>
      <c r="L134" s="575"/>
      <c r="M134" s="575"/>
      <c r="N134" s="577"/>
      <c r="O134" s="577"/>
      <c r="P134" s="577"/>
      <c r="Q134" s="577"/>
      <c r="R134" s="577"/>
      <c r="S134" s="577"/>
      <c r="T134" s="577"/>
      <c r="U134" s="575"/>
    </row>
    <row r="135" spans="1:21" ht="18.75" customHeight="1" x14ac:dyDescent="0.2">
      <c r="A135" s="565"/>
      <c r="B135" s="565"/>
      <c r="C135" s="565"/>
      <c r="D135" s="575"/>
      <c r="E135" s="575"/>
      <c r="F135" s="575"/>
      <c r="G135" s="575"/>
      <c r="H135" s="575"/>
      <c r="I135" s="575"/>
      <c r="J135" s="575"/>
      <c r="K135" s="575"/>
      <c r="L135" s="575"/>
      <c r="M135" s="575"/>
      <c r="N135" s="577"/>
      <c r="O135" s="577"/>
      <c r="P135" s="577"/>
      <c r="Q135" s="577"/>
      <c r="R135" s="577"/>
      <c r="S135" s="577"/>
      <c r="T135" s="577"/>
      <c r="U135" s="575"/>
    </row>
    <row r="136" spans="1:21" ht="18.75" customHeight="1" x14ac:dyDescent="0.2">
      <c r="A136" s="565"/>
      <c r="B136" s="565"/>
      <c r="C136" s="565"/>
      <c r="D136" s="575"/>
      <c r="E136" s="575"/>
      <c r="F136" s="575"/>
      <c r="G136" s="575"/>
      <c r="H136" s="575"/>
      <c r="I136" s="575"/>
      <c r="J136" s="575"/>
      <c r="K136" s="575"/>
      <c r="L136" s="575"/>
      <c r="M136" s="575"/>
      <c r="N136" s="575"/>
      <c r="O136" s="575"/>
      <c r="P136" s="575"/>
      <c r="Q136" s="575"/>
      <c r="R136" s="575"/>
      <c r="S136" s="575"/>
      <c r="T136" s="575"/>
      <c r="U136" s="575"/>
    </row>
    <row r="137" spans="1:21" ht="18.75" customHeight="1" x14ac:dyDescent="0.2">
      <c r="A137" s="565"/>
      <c r="B137" s="565"/>
      <c r="C137" s="565"/>
      <c r="D137" s="575"/>
      <c r="E137" s="575"/>
      <c r="F137" s="575"/>
      <c r="G137" s="575"/>
      <c r="H137" s="575"/>
      <c r="I137" s="575"/>
      <c r="J137" s="575"/>
      <c r="K137" s="575"/>
      <c r="L137" s="575"/>
      <c r="M137" s="575"/>
      <c r="N137" s="575"/>
      <c r="O137" s="575"/>
      <c r="P137" s="575"/>
      <c r="Q137" s="575"/>
      <c r="R137" s="575"/>
      <c r="S137" s="575"/>
      <c r="T137" s="575"/>
      <c r="U137" s="575"/>
    </row>
    <row r="138" spans="1:21" ht="18.75" customHeight="1" x14ac:dyDescent="0.2">
      <c r="A138" s="565"/>
      <c r="B138" s="565"/>
      <c r="C138" s="565"/>
      <c r="D138" s="575"/>
      <c r="E138" s="575"/>
      <c r="F138" s="575"/>
      <c r="G138" s="575"/>
      <c r="H138" s="575"/>
      <c r="I138" s="575"/>
      <c r="J138" s="575"/>
      <c r="K138" s="575"/>
      <c r="L138" s="575"/>
      <c r="M138" s="575"/>
      <c r="N138" s="575"/>
      <c r="O138" s="575"/>
      <c r="P138" s="575"/>
      <c r="Q138" s="575"/>
      <c r="R138" s="575"/>
      <c r="S138" s="575"/>
      <c r="T138" s="575"/>
      <c r="U138" s="575"/>
    </row>
    <row r="139" spans="1:21" ht="18.75" customHeight="1" x14ac:dyDescent="0.2">
      <c r="A139" s="565"/>
      <c r="B139" s="565"/>
      <c r="C139" s="565"/>
      <c r="D139" s="575"/>
      <c r="E139" s="575"/>
      <c r="F139" s="575"/>
      <c r="G139" s="575"/>
      <c r="H139" s="575"/>
      <c r="I139" s="575"/>
      <c r="J139" s="575"/>
      <c r="K139" s="575"/>
      <c r="L139" s="575"/>
      <c r="M139" s="575"/>
      <c r="N139" s="575"/>
      <c r="O139" s="575"/>
      <c r="P139" s="575"/>
      <c r="Q139" s="575"/>
      <c r="R139" s="575"/>
      <c r="S139" s="575"/>
      <c r="T139" s="575"/>
      <c r="U139" s="575"/>
    </row>
    <row r="140" spans="1:21" ht="18.75" customHeight="1" x14ac:dyDescent="0.2">
      <c r="A140" s="565"/>
      <c r="B140" s="565"/>
      <c r="C140" s="565"/>
      <c r="D140" s="575"/>
      <c r="E140" s="575"/>
      <c r="F140" s="575"/>
      <c r="G140" s="575"/>
      <c r="H140" s="575"/>
      <c r="I140" s="575"/>
      <c r="J140" s="575"/>
      <c r="K140" s="575"/>
      <c r="L140" s="575"/>
      <c r="M140" s="575"/>
      <c r="N140" s="575"/>
      <c r="O140" s="575"/>
      <c r="P140" s="575"/>
      <c r="Q140" s="575"/>
      <c r="R140" s="575"/>
      <c r="S140" s="575"/>
      <c r="T140" s="575"/>
      <c r="U140" s="575"/>
    </row>
    <row r="141" spans="1:21" ht="18.75" customHeight="1" x14ac:dyDescent="0.2">
      <c r="A141" s="565"/>
      <c r="B141" s="565"/>
      <c r="C141" s="565"/>
      <c r="D141" s="575"/>
      <c r="E141" s="575"/>
      <c r="F141" s="575"/>
      <c r="G141" s="575"/>
      <c r="H141" s="575"/>
      <c r="I141" s="575"/>
      <c r="J141" s="575"/>
      <c r="K141" s="575"/>
      <c r="L141" s="575"/>
      <c r="M141" s="575"/>
      <c r="N141" s="575"/>
      <c r="O141" s="575"/>
      <c r="P141" s="575"/>
      <c r="Q141" s="575"/>
      <c r="R141" s="575"/>
      <c r="S141" s="575"/>
      <c r="T141" s="575"/>
      <c r="U141" s="575"/>
    </row>
    <row r="142" spans="1:21" ht="18.75" customHeight="1" x14ac:dyDescent="0.2">
      <c r="A142" s="565"/>
      <c r="B142" s="565"/>
      <c r="C142" s="565"/>
      <c r="D142" s="575"/>
      <c r="E142" s="575"/>
      <c r="F142" s="575"/>
      <c r="G142" s="575"/>
      <c r="H142" s="575"/>
      <c r="I142" s="575"/>
      <c r="J142" s="575"/>
      <c r="K142" s="575"/>
      <c r="L142" s="575"/>
      <c r="M142" s="575"/>
      <c r="N142" s="575"/>
      <c r="O142" s="575"/>
      <c r="P142" s="575"/>
      <c r="Q142" s="575"/>
      <c r="R142" s="575"/>
      <c r="S142" s="575"/>
      <c r="T142" s="575"/>
      <c r="U142" s="575"/>
    </row>
    <row r="143" spans="1:21" ht="18.75" customHeight="1" x14ac:dyDescent="0.2">
      <c r="A143" s="565"/>
      <c r="B143" s="565"/>
      <c r="C143" s="565"/>
      <c r="D143" s="575"/>
      <c r="E143" s="575"/>
      <c r="F143" s="575"/>
      <c r="G143" s="575"/>
      <c r="H143" s="575"/>
      <c r="I143" s="575"/>
      <c r="J143" s="575"/>
      <c r="K143" s="575"/>
      <c r="L143" s="575"/>
      <c r="M143" s="575"/>
      <c r="N143" s="575"/>
      <c r="O143" s="575"/>
      <c r="P143" s="575"/>
      <c r="Q143" s="575"/>
      <c r="R143" s="575"/>
      <c r="S143" s="575"/>
      <c r="T143" s="575"/>
      <c r="U143" s="575"/>
    </row>
    <row r="144" spans="1:21" ht="18.75" customHeight="1" x14ac:dyDescent="0.2">
      <c r="A144" s="565"/>
      <c r="B144" s="565"/>
      <c r="C144" s="565"/>
      <c r="D144" s="575"/>
      <c r="E144" s="575"/>
      <c r="F144" s="575"/>
      <c r="G144" s="575"/>
      <c r="H144" s="575"/>
      <c r="I144" s="575"/>
      <c r="J144" s="575"/>
      <c r="K144" s="575"/>
      <c r="L144" s="575"/>
      <c r="M144" s="575"/>
      <c r="N144" s="575"/>
      <c r="O144" s="575"/>
      <c r="P144" s="575"/>
      <c r="Q144" s="575"/>
      <c r="R144" s="575"/>
      <c r="S144" s="575"/>
      <c r="T144" s="575"/>
      <c r="U144" s="575"/>
    </row>
    <row r="145" spans="1:21" ht="18.75" customHeight="1" x14ac:dyDescent="0.2">
      <c r="A145" s="565"/>
      <c r="B145" s="565"/>
      <c r="C145" s="565"/>
      <c r="D145" s="575"/>
      <c r="E145" s="575"/>
      <c r="F145" s="575"/>
      <c r="G145" s="575"/>
      <c r="H145" s="575"/>
      <c r="I145" s="575"/>
      <c r="J145" s="575"/>
      <c r="K145" s="575"/>
      <c r="L145" s="575"/>
      <c r="M145" s="575"/>
      <c r="N145" s="575"/>
      <c r="O145" s="575"/>
      <c r="P145" s="575"/>
      <c r="Q145" s="575"/>
      <c r="R145" s="575"/>
      <c r="S145" s="575"/>
      <c r="T145" s="575"/>
      <c r="U145" s="575"/>
    </row>
    <row r="146" spans="1:21" ht="18.75" customHeight="1" x14ac:dyDescent="0.2">
      <c r="A146" s="565"/>
      <c r="B146" s="565"/>
      <c r="C146" s="565"/>
      <c r="D146" s="575"/>
      <c r="E146" s="575"/>
      <c r="F146" s="575"/>
      <c r="G146" s="575"/>
      <c r="H146" s="575"/>
      <c r="I146" s="575"/>
      <c r="J146" s="575"/>
      <c r="K146" s="575"/>
      <c r="L146" s="575"/>
      <c r="M146" s="575"/>
      <c r="N146" s="575"/>
      <c r="O146" s="575"/>
      <c r="P146" s="575"/>
      <c r="Q146" s="575"/>
      <c r="R146" s="575"/>
      <c r="S146" s="575"/>
      <c r="T146" s="575"/>
      <c r="U146" s="575"/>
    </row>
    <row r="147" spans="1:21" ht="18.75" customHeight="1" x14ac:dyDescent="0.2">
      <c r="A147" s="791"/>
      <c r="B147" s="791"/>
      <c r="C147" s="791"/>
      <c r="D147" s="260"/>
      <c r="E147" s="260"/>
      <c r="F147" s="260"/>
      <c r="G147" s="260"/>
      <c r="H147" s="260"/>
      <c r="I147" s="260"/>
      <c r="J147" s="260"/>
      <c r="K147" s="260"/>
      <c r="L147" s="260"/>
      <c r="M147" s="260"/>
      <c r="N147" s="260"/>
      <c r="O147" s="260"/>
      <c r="P147" s="260"/>
      <c r="Q147" s="260"/>
      <c r="R147" s="260"/>
      <c r="S147" s="260"/>
      <c r="T147" s="565"/>
      <c r="U147" s="260"/>
    </row>
    <row r="148" spans="1:21" ht="18.75" customHeight="1" x14ac:dyDescent="0.2">
      <c r="A148" s="791"/>
      <c r="B148" s="791"/>
      <c r="C148" s="791"/>
      <c r="D148" s="260"/>
      <c r="E148" s="260"/>
      <c r="F148" s="260"/>
      <c r="G148" s="260"/>
      <c r="H148" s="260"/>
      <c r="I148" s="260"/>
      <c r="J148" s="260"/>
      <c r="K148" s="260"/>
      <c r="L148" s="260"/>
      <c r="M148" s="260"/>
      <c r="N148" s="260"/>
      <c r="O148" s="260"/>
      <c r="P148" s="260"/>
      <c r="Q148" s="260"/>
      <c r="R148" s="260"/>
      <c r="S148" s="260"/>
      <c r="T148" s="260"/>
      <c r="U148" s="260"/>
    </row>
    <row r="149" spans="1:21" ht="18.75" customHeight="1" x14ac:dyDescent="0.2">
      <c r="A149" s="791"/>
      <c r="B149" s="791"/>
      <c r="C149" s="791"/>
      <c r="D149" s="565"/>
      <c r="E149" s="565"/>
      <c r="F149" s="565"/>
      <c r="G149" s="565"/>
      <c r="H149" s="565"/>
      <c r="I149" s="565"/>
      <c r="J149" s="565"/>
      <c r="K149" s="565"/>
      <c r="L149" s="565"/>
      <c r="M149" s="565"/>
      <c r="N149" s="565"/>
      <c r="O149" s="565"/>
      <c r="P149" s="565"/>
      <c r="Q149" s="565"/>
      <c r="R149" s="565"/>
      <c r="S149" s="565"/>
      <c r="T149" s="565"/>
      <c r="U149" s="565"/>
    </row>
    <row r="150" spans="1:21" ht="18.75" customHeight="1" x14ac:dyDescent="0.2">
      <c r="A150" s="538"/>
      <c r="B150" s="538"/>
      <c r="C150" s="538"/>
      <c r="D150" s="538"/>
      <c r="E150" s="538"/>
      <c r="F150" s="538"/>
      <c r="G150" s="538"/>
      <c r="H150" s="538"/>
      <c r="I150" s="538"/>
      <c r="J150" s="538"/>
      <c r="K150" s="538"/>
      <c r="L150" s="538"/>
      <c r="M150" s="538"/>
      <c r="N150" s="538"/>
      <c r="O150" s="538"/>
      <c r="P150" s="538"/>
      <c r="Q150" s="538"/>
      <c r="R150" s="538"/>
      <c r="S150" s="538"/>
      <c r="T150" s="538"/>
      <c r="U150" s="538"/>
    </row>
    <row r="151" spans="1:21" ht="18.75" customHeight="1" x14ac:dyDescent="0.2">
      <c r="A151" s="538"/>
      <c r="B151" s="538"/>
      <c r="C151" s="538"/>
      <c r="D151" s="538"/>
      <c r="E151" s="538"/>
      <c r="F151" s="538"/>
      <c r="G151" s="538"/>
      <c r="H151" s="538"/>
      <c r="I151" s="538"/>
      <c r="J151" s="538"/>
      <c r="K151" s="538"/>
      <c r="L151" s="538"/>
      <c r="M151" s="538"/>
      <c r="N151" s="538"/>
      <c r="O151" s="538"/>
      <c r="P151" s="538"/>
      <c r="Q151" s="538"/>
      <c r="R151" s="538"/>
      <c r="S151" s="538"/>
      <c r="T151" s="538"/>
      <c r="U151" s="538"/>
    </row>
    <row r="152" spans="1:21" ht="18.75" customHeight="1" x14ac:dyDescent="0.2">
      <c r="A152" s="538"/>
      <c r="B152" s="538"/>
      <c r="C152" s="538"/>
      <c r="D152" s="538"/>
      <c r="E152" s="538"/>
      <c r="F152" s="538"/>
      <c r="G152" s="538"/>
      <c r="H152" s="538"/>
      <c r="I152" s="538"/>
      <c r="J152" s="538"/>
      <c r="K152" s="538"/>
      <c r="L152" s="538"/>
      <c r="M152" s="538"/>
      <c r="N152" s="538"/>
      <c r="O152" s="538"/>
      <c r="P152" s="538"/>
      <c r="Q152" s="538"/>
      <c r="R152" s="538"/>
      <c r="S152" s="538"/>
      <c r="T152" s="538"/>
      <c r="U152" s="538"/>
    </row>
    <row r="153" spans="1:21" ht="18.75" customHeight="1" x14ac:dyDescent="0.2">
      <c r="A153" s="538"/>
      <c r="B153" s="538"/>
      <c r="C153" s="538"/>
      <c r="D153" s="538"/>
      <c r="E153" s="538"/>
      <c r="F153" s="538"/>
      <c r="G153" s="538"/>
      <c r="H153" s="538"/>
      <c r="I153" s="538"/>
      <c r="J153" s="538"/>
      <c r="K153" s="538"/>
      <c r="L153" s="538"/>
      <c r="M153" s="538"/>
      <c r="N153" s="538"/>
      <c r="O153" s="538"/>
      <c r="P153" s="538"/>
      <c r="Q153" s="538"/>
      <c r="R153" s="538"/>
      <c r="S153" s="538"/>
      <c r="T153" s="538"/>
      <c r="U153" s="538"/>
    </row>
    <row r="154" spans="1:21" ht="18.75" customHeight="1" x14ac:dyDescent="0.2">
      <c r="A154" s="538"/>
      <c r="B154" s="538"/>
      <c r="C154" s="538"/>
      <c r="D154" s="538"/>
      <c r="E154" s="538"/>
      <c r="F154" s="538"/>
      <c r="G154" s="538"/>
      <c r="H154" s="538"/>
      <c r="I154" s="538"/>
      <c r="J154" s="538"/>
      <c r="K154" s="538"/>
      <c r="L154" s="538"/>
      <c r="M154" s="538"/>
      <c r="N154" s="538"/>
      <c r="O154" s="538"/>
      <c r="P154" s="538"/>
      <c r="Q154" s="538"/>
      <c r="R154" s="538"/>
      <c r="S154" s="538"/>
      <c r="T154" s="538"/>
      <c r="U154" s="538"/>
    </row>
    <row r="155" spans="1:21" ht="18.75" customHeight="1" x14ac:dyDescent="0.2">
      <c r="A155" s="538"/>
      <c r="B155" s="538"/>
      <c r="C155" s="538"/>
      <c r="D155" s="538"/>
      <c r="E155" s="538"/>
      <c r="F155" s="538"/>
      <c r="G155" s="538"/>
      <c r="H155" s="538"/>
      <c r="I155" s="538"/>
      <c r="J155" s="538"/>
      <c r="K155" s="538"/>
      <c r="L155" s="538"/>
      <c r="M155" s="538"/>
      <c r="N155" s="538"/>
      <c r="O155" s="538"/>
      <c r="P155" s="538"/>
      <c r="Q155" s="538"/>
      <c r="R155" s="538"/>
      <c r="S155" s="538"/>
      <c r="T155" s="538"/>
      <c r="U155" s="538"/>
    </row>
    <row r="156" spans="1:21" ht="18.75" customHeight="1" x14ac:dyDescent="0.2">
      <c r="A156" s="538"/>
      <c r="B156" s="538"/>
      <c r="C156" s="538"/>
      <c r="D156" s="538"/>
      <c r="E156" s="538"/>
      <c r="F156" s="538"/>
      <c r="G156" s="538"/>
      <c r="H156" s="538"/>
      <c r="I156" s="538"/>
      <c r="J156" s="538"/>
      <c r="K156" s="538"/>
      <c r="L156" s="538"/>
      <c r="M156" s="538"/>
      <c r="N156" s="538"/>
      <c r="O156" s="538"/>
      <c r="P156" s="538"/>
      <c r="Q156" s="538"/>
      <c r="R156" s="538"/>
      <c r="S156" s="538"/>
      <c r="T156" s="538"/>
      <c r="U156" s="538"/>
    </row>
    <row r="157" spans="1:21" x14ac:dyDescent="0.2">
      <c r="A157" s="538"/>
      <c r="B157" s="538"/>
      <c r="C157" s="538"/>
      <c r="D157" s="538"/>
      <c r="E157" s="538"/>
      <c r="F157" s="538"/>
      <c r="G157" s="538"/>
      <c r="H157" s="538"/>
      <c r="I157" s="538"/>
      <c r="J157" s="538"/>
      <c r="K157" s="538"/>
      <c r="L157" s="538"/>
      <c r="M157" s="538"/>
      <c r="N157" s="538"/>
      <c r="O157" s="538"/>
      <c r="P157" s="538"/>
      <c r="Q157" s="538"/>
      <c r="R157" s="538"/>
      <c r="S157" s="538"/>
      <c r="T157" s="538"/>
      <c r="U157" s="538"/>
    </row>
    <row r="158" spans="1:21" x14ac:dyDescent="0.2">
      <c r="A158" s="538"/>
      <c r="B158" s="538"/>
      <c r="C158" s="538"/>
      <c r="D158" s="538"/>
      <c r="E158" s="538"/>
      <c r="F158" s="538"/>
      <c r="G158" s="538"/>
      <c r="H158" s="538"/>
      <c r="I158" s="538"/>
      <c r="J158" s="538"/>
      <c r="K158" s="538"/>
      <c r="L158" s="538"/>
      <c r="M158" s="538"/>
      <c r="N158" s="538"/>
      <c r="O158" s="538"/>
      <c r="P158" s="538"/>
      <c r="Q158" s="538"/>
      <c r="R158" s="538"/>
      <c r="S158" s="538"/>
      <c r="T158" s="538"/>
      <c r="U158" s="538"/>
    </row>
    <row r="159" spans="1:21" x14ac:dyDescent="0.2">
      <c r="A159" s="538"/>
      <c r="B159" s="538"/>
      <c r="C159" s="538"/>
      <c r="D159" s="538"/>
      <c r="E159" s="538"/>
      <c r="F159" s="538"/>
      <c r="G159" s="538"/>
      <c r="H159" s="538"/>
      <c r="I159" s="538"/>
      <c r="J159" s="538"/>
      <c r="K159" s="538"/>
      <c r="L159" s="538"/>
      <c r="M159" s="538"/>
      <c r="N159" s="538"/>
      <c r="O159" s="538"/>
      <c r="P159" s="538"/>
      <c r="Q159" s="538"/>
      <c r="R159" s="538"/>
      <c r="S159" s="538"/>
      <c r="T159" s="538"/>
      <c r="U159" s="538"/>
    </row>
    <row r="160" spans="1:21" x14ac:dyDescent="0.2">
      <c r="A160" s="538"/>
      <c r="B160" s="538"/>
      <c r="C160" s="538"/>
      <c r="D160" s="538"/>
      <c r="E160" s="538"/>
      <c r="F160" s="538"/>
      <c r="G160" s="538"/>
      <c r="H160" s="538"/>
      <c r="I160" s="538"/>
      <c r="J160" s="538"/>
      <c r="K160" s="538"/>
      <c r="L160" s="538"/>
      <c r="M160" s="538"/>
      <c r="N160" s="538"/>
      <c r="O160" s="538"/>
      <c r="P160" s="538"/>
      <c r="Q160" s="538"/>
      <c r="R160" s="538"/>
      <c r="S160" s="538"/>
      <c r="T160" s="538"/>
      <c r="U160" s="538"/>
    </row>
    <row r="161" spans="1:21" x14ac:dyDescent="0.2">
      <c r="A161" s="538"/>
      <c r="B161" s="538"/>
      <c r="C161" s="538"/>
      <c r="D161" s="538"/>
      <c r="E161" s="538"/>
      <c r="F161" s="538"/>
      <c r="G161" s="538"/>
      <c r="H161" s="538"/>
      <c r="I161" s="538"/>
      <c r="J161" s="538"/>
      <c r="K161" s="538"/>
      <c r="L161" s="538"/>
      <c r="M161" s="538"/>
      <c r="N161" s="538"/>
      <c r="O161" s="538"/>
      <c r="P161" s="538"/>
      <c r="Q161" s="538"/>
      <c r="R161" s="538"/>
      <c r="S161" s="538"/>
      <c r="T161" s="538"/>
      <c r="U161" s="538"/>
    </row>
    <row r="162" spans="1:21" x14ac:dyDescent="0.2">
      <c r="A162" s="538"/>
      <c r="B162" s="538"/>
      <c r="C162" s="538"/>
      <c r="D162" s="538"/>
      <c r="E162" s="538"/>
      <c r="F162" s="538"/>
      <c r="G162" s="538"/>
      <c r="H162" s="538"/>
      <c r="I162" s="538"/>
      <c r="J162" s="538"/>
      <c r="K162" s="538"/>
      <c r="L162" s="538"/>
      <c r="M162" s="538"/>
      <c r="N162" s="538"/>
      <c r="O162" s="538"/>
      <c r="P162" s="538"/>
      <c r="Q162" s="538"/>
      <c r="R162" s="538"/>
      <c r="S162" s="538"/>
      <c r="T162" s="538"/>
      <c r="U162" s="538"/>
    </row>
    <row r="163" spans="1:21" x14ac:dyDescent="0.2">
      <c r="A163" s="538"/>
      <c r="B163" s="538"/>
      <c r="C163" s="538"/>
      <c r="D163" s="538"/>
      <c r="E163" s="538"/>
      <c r="F163" s="538"/>
      <c r="G163" s="538"/>
      <c r="H163" s="538"/>
      <c r="I163" s="538"/>
      <c r="J163" s="538"/>
      <c r="K163" s="538"/>
      <c r="L163" s="538"/>
      <c r="M163" s="538"/>
      <c r="N163" s="538"/>
      <c r="O163" s="538"/>
      <c r="P163" s="538"/>
      <c r="Q163" s="538"/>
      <c r="R163" s="538"/>
      <c r="S163" s="538"/>
      <c r="T163" s="538"/>
      <c r="U163" s="538"/>
    </row>
    <row r="164" spans="1:21" x14ac:dyDescent="0.2">
      <c r="A164" s="538"/>
      <c r="B164" s="538"/>
      <c r="C164" s="538"/>
      <c r="D164" s="538"/>
      <c r="E164" s="538"/>
      <c r="F164" s="538"/>
      <c r="G164" s="538"/>
      <c r="H164" s="538"/>
      <c r="I164" s="538"/>
      <c r="J164" s="538"/>
      <c r="K164" s="538"/>
      <c r="L164" s="538"/>
      <c r="M164" s="538"/>
      <c r="N164" s="538"/>
      <c r="O164" s="538"/>
      <c r="P164" s="538"/>
      <c r="Q164" s="538"/>
      <c r="R164" s="538"/>
      <c r="S164" s="538"/>
      <c r="T164" s="538"/>
      <c r="U164" s="538"/>
    </row>
    <row r="165" spans="1:21" x14ac:dyDescent="0.2">
      <c r="A165" s="538"/>
      <c r="B165" s="538"/>
      <c r="C165" s="538"/>
      <c r="D165" s="538"/>
      <c r="E165" s="538"/>
      <c r="F165" s="538"/>
      <c r="G165" s="538"/>
      <c r="H165" s="538"/>
      <c r="I165" s="538"/>
      <c r="J165" s="538"/>
      <c r="K165" s="538"/>
      <c r="L165" s="538"/>
      <c r="M165" s="538"/>
      <c r="N165" s="538"/>
      <c r="O165" s="538"/>
      <c r="P165" s="538"/>
      <c r="Q165" s="538"/>
      <c r="R165" s="538"/>
      <c r="S165" s="538"/>
      <c r="T165" s="538"/>
      <c r="U165" s="538"/>
    </row>
    <row r="166" spans="1:21" x14ac:dyDescent="0.2">
      <c r="A166" s="538"/>
      <c r="B166" s="538"/>
      <c r="C166" s="538"/>
      <c r="D166" s="538"/>
      <c r="E166" s="538"/>
      <c r="F166" s="538"/>
      <c r="G166" s="538"/>
      <c r="H166" s="538"/>
      <c r="I166" s="538"/>
      <c r="J166" s="538"/>
      <c r="K166" s="538"/>
      <c r="L166" s="538"/>
      <c r="M166" s="538"/>
      <c r="N166" s="538"/>
      <c r="O166" s="538"/>
      <c r="P166" s="538"/>
      <c r="Q166" s="538"/>
      <c r="R166" s="538"/>
      <c r="S166" s="538"/>
      <c r="T166" s="538"/>
      <c r="U166" s="538"/>
    </row>
    <row r="167" spans="1:21" x14ac:dyDescent="0.2">
      <c r="A167" s="538"/>
      <c r="B167" s="538"/>
      <c r="C167" s="538"/>
      <c r="D167" s="538"/>
      <c r="E167" s="538"/>
      <c r="F167" s="538"/>
      <c r="G167" s="538"/>
      <c r="H167" s="538"/>
      <c r="I167" s="538"/>
      <c r="J167" s="538"/>
      <c r="K167" s="538"/>
      <c r="L167" s="538"/>
      <c r="M167" s="538"/>
      <c r="N167" s="538"/>
      <c r="O167" s="538"/>
      <c r="P167" s="538"/>
      <c r="Q167" s="538"/>
      <c r="R167" s="538"/>
      <c r="S167" s="538"/>
      <c r="T167" s="538"/>
      <c r="U167" s="538"/>
    </row>
    <row r="168" spans="1:21" x14ac:dyDescent="0.2">
      <c r="A168" s="538"/>
      <c r="B168" s="538"/>
      <c r="C168" s="538"/>
      <c r="D168" s="538"/>
      <c r="E168" s="538"/>
      <c r="F168" s="538"/>
      <c r="G168" s="538"/>
      <c r="H168" s="538"/>
      <c r="I168" s="538"/>
      <c r="J168" s="538"/>
      <c r="K168" s="538"/>
      <c r="L168" s="538"/>
      <c r="M168" s="538"/>
      <c r="N168" s="538"/>
      <c r="O168" s="538"/>
      <c r="P168" s="538"/>
      <c r="Q168" s="538"/>
      <c r="R168" s="538"/>
      <c r="S168" s="538"/>
      <c r="T168" s="538"/>
      <c r="U168" s="538"/>
    </row>
    <row r="169" spans="1:21" x14ac:dyDescent="0.2">
      <c r="A169" s="538"/>
      <c r="B169" s="538"/>
      <c r="C169" s="538"/>
      <c r="D169" s="538"/>
      <c r="E169" s="538"/>
      <c r="F169" s="538"/>
      <c r="G169" s="538"/>
      <c r="H169" s="538"/>
      <c r="I169" s="538"/>
      <c r="J169" s="538"/>
      <c r="K169" s="538"/>
      <c r="L169" s="538"/>
      <c r="M169" s="538"/>
      <c r="N169" s="538"/>
      <c r="O169" s="538"/>
      <c r="P169" s="538"/>
      <c r="Q169" s="538"/>
      <c r="R169" s="538"/>
      <c r="S169" s="538"/>
      <c r="T169" s="538"/>
      <c r="U169" s="538"/>
    </row>
    <row r="170" spans="1:21" x14ac:dyDescent="0.2">
      <c r="A170" s="538"/>
      <c r="B170" s="538"/>
      <c r="C170" s="538"/>
      <c r="D170" s="538"/>
      <c r="E170" s="538"/>
      <c r="F170" s="538"/>
      <c r="G170" s="538"/>
      <c r="H170" s="538"/>
      <c r="I170" s="538"/>
      <c r="J170" s="538"/>
      <c r="K170" s="538"/>
      <c r="L170" s="538"/>
      <c r="M170" s="538"/>
      <c r="N170" s="538"/>
      <c r="O170" s="538"/>
      <c r="P170" s="538"/>
      <c r="Q170" s="538"/>
      <c r="R170" s="538"/>
      <c r="S170" s="538"/>
      <c r="T170" s="538"/>
      <c r="U170" s="538"/>
    </row>
    <row r="171" spans="1:21" x14ac:dyDescent="0.2">
      <c r="A171" s="538"/>
      <c r="B171" s="538"/>
      <c r="C171" s="538"/>
      <c r="D171" s="538"/>
      <c r="E171" s="538"/>
      <c r="F171" s="538"/>
      <c r="G171" s="538"/>
      <c r="H171" s="538"/>
      <c r="I171" s="538"/>
      <c r="J171" s="538"/>
      <c r="K171" s="538"/>
      <c r="L171" s="538"/>
      <c r="M171" s="538"/>
      <c r="N171" s="538"/>
      <c r="O171" s="538"/>
      <c r="P171" s="538"/>
      <c r="Q171" s="538"/>
      <c r="R171" s="538"/>
      <c r="S171" s="538"/>
      <c r="T171" s="538"/>
      <c r="U171" s="538"/>
    </row>
    <row r="172" spans="1:21" x14ac:dyDescent="0.2">
      <c r="A172" s="538"/>
      <c r="B172" s="538"/>
      <c r="C172" s="538"/>
      <c r="D172" s="538"/>
      <c r="E172" s="538"/>
      <c r="F172" s="538"/>
      <c r="G172" s="538"/>
      <c r="H172" s="538"/>
      <c r="I172" s="538"/>
      <c r="J172" s="538"/>
      <c r="K172" s="538"/>
      <c r="L172" s="538"/>
      <c r="M172" s="538"/>
      <c r="N172" s="538"/>
      <c r="O172" s="538"/>
      <c r="P172" s="538"/>
      <c r="Q172" s="538"/>
      <c r="R172" s="538"/>
      <c r="S172" s="538"/>
      <c r="T172" s="538"/>
      <c r="U172" s="538"/>
    </row>
    <row r="173" spans="1:21" x14ac:dyDescent="0.2">
      <c r="A173" s="538"/>
      <c r="B173" s="538"/>
      <c r="C173" s="538"/>
      <c r="D173" s="538"/>
      <c r="E173" s="538"/>
      <c r="F173" s="538"/>
      <c r="G173" s="538"/>
      <c r="H173" s="538"/>
      <c r="I173" s="538"/>
      <c r="J173" s="538"/>
      <c r="K173" s="538"/>
      <c r="L173" s="538"/>
      <c r="M173" s="538"/>
      <c r="N173" s="538"/>
      <c r="O173" s="538"/>
      <c r="P173" s="538"/>
      <c r="Q173" s="538"/>
      <c r="R173" s="538"/>
      <c r="S173" s="538"/>
      <c r="T173" s="538"/>
      <c r="U173" s="538"/>
    </row>
    <row r="174" spans="1:21" x14ac:dyDescent="0.2">
      <c r="A174" s="538"/>
      <c r="B174" s="538"/>
      <c r="C174" s="538"/>
      <c r="D174" s="538"/>
      <c r="E174" s="538"/>
      <c r="F174" s="538"/>
      <c r="G174" s="538"/>
      <c r="H174" s="538"/>
      <c r="I174" s="538"/>
      <c r="J174" s="538"/>
      <c r="K174" s="538"/>
      <c r="L174" s="538"/>
      <c r="M174" s="538"/>
      <c r="N174" s="538"/>
      <c r="O174" s="538"/>
      <c r="P174" s="538"/>
      <c r="Q174" s="538"/>
      <c r="R174" s="538"/>
      <c r="S174" s="538"/>
      <c r="T174" s="538"/>
      <c r="U174" s="538"/>
    </row>
    <row r="175" spans="1:21" x14ac:dyDescent="0.2">
      <c r="A175" s="538"/>
      <c r="B175" s="538"/>
      <c r="C175" s="538"/>
      <c r="D175" s="538"/>
      <c r="E175" s="538"/>
      <c r="F175" s="538"/>
      <c r="G175" s="538"/>
      <c r="H175" s="538"/>
      <c r="I175" s="538"/>
      <c r="J175" s="538"/>
      <c r="K175" s="538"/>
      <c r="L175" s="538"/>
      <c r="M175" s="538"/>
      <c r="N175" s="538"/>
      <c r="O175" s="538"/>
      <c r="P175" s="538"/>
      <c r="Q175" s="538"/>
      <c r="R175" s="538"/>
      <c r="S175" s="538"/>
      <c r="T175" s="538"/>
      <c r="U175" s="538"/>
    </row>
    <row r="176" spans="1:21" x14ac:dyDescent="0.2">
      <c r="A176" s="538"/>
      <c r="B176" s="538"/>
      <c r="C176" s="538"/>
      <c r="D176" s="538"/>
      <c r="E176" s="538"/>
      <c r="F176" s="538"/>
      <c r="G176" s="538"/>
      <c r="H176" s="538"/>
      <c r="I176" s="538"/>
      <c r="J176" s="538"/>
      <c r="K176" s="538"/>
      <c r="L176" s="538"/>
      <c r="M176" s="538"/>
      <c r="N176" s="538"/>
      <c r="O176" s="538"/>
      <c r="P176" s="538"/>
      <c r="Q176" s="538"/>
      <c r="R176" s="538"/>
      <c r="S176" s="538"/>
      <c r="T176" s="538"/>
      <c r="U176" s="538"/>
    </row>
    <row r="177" spans="1:21" x14ac:dyDescent="0.2">
      <c r="A177" s="538"/>
      <c r="B177" s="538"/>
      <c r="C177" s="538"/>
      <c r="D177" s="538"/>
      <c r="E177" s="538"/>
      <c r="F177" s="538"/>
      <c r="G177" s="538"/>
      <c r="H177" s="538"/>
      <c r="I177" s="538"/>
      <c r="J177" s="538"/>
      <c r="K177" s="538"/>
      <c r="L177" s="538"/>
      <c r="M177" s="538"/>
      <c r="N177" s="538"/>
      <c r="O177" s="538"/>
      <c r="P177" s="538"/>
      <c r="Q177" s="538"/>
      <c r="R177" s="538"/>
      <c r="S177" s="538"/>
      <c r="T177" s="538"/>
      <c r="U177" s="538"/>
    </row>
    <row r="178" spans="1:21" x14ac:dyDescent="0.2">
      <c r="A178" s="538"/>
      <c r="B178" s="538"/>
      <c r="C178" s="538"/>
      <c r="D178" s="538"/>
      <c r="E178" s="538"/>
      <c r="F178" s="538"/>
      <c r="G178" s="538"/>
      <c r="H178" s="538"/>
      <c r="I178" s="538"/>
      <c r="J178" s="538"/>
      <c r="K178" s="538"/>
      <c r="L178" s="538"/>
      <c r="M178" s="538"/>
      <c r="N178" s="538"/>
      <c r="O178" s="538"/>
      <c r="P178" s="538"/>
      <c r="Q178" s="538"/>
      <c r="R178" s="538"/>
      <c r="S178" s="538"/>
      <c r="T178" s="538"/>
      <c r="U178" s="538"/>
    </row>
    <row r="179" spans="1:21" x14ac:dyDescent="0.2">
      <c r="A179" s="538"/>
      <c r="B179" s="538"/>
      <c r="C179" s="538"/>
      <c r="D179" s="538"/>
      <c r="E179" s="538"/>
      <c r="F179" s="538"/>
      <c r="G179" s="538"/>
      <c r="H179" s="538"/>
      <c r="I179" s="538"/>
      <c r="J179" s="538"/>
      <c r="K179" s="538"/>
      <c r="L179" s="538"/>
      <c r="M179" s="538"/>
      <c r="N179" s="538"/>
      <c r="O179" s="538"/>
      <c r="P179" s="538"/>
      <c r="Q179" s="538"/>
      <c r="R179" s="538"/>
      <c r="S179" s="538"/>
      <c r="T179" s="538"/>
      <c r="U179" s="538"/>
    </row>
    <row r="180" spans="1:21" x14ac:dyDescent="0.2">
      <c r="A180" s="538"/>
      <c r="B180" s="538"/>
      <c r="C180" s="538"/>
      <c r="D180" s="538"/>
      <c r="E180" s="538"/>
      <c r="F180" s="538"/>
      <c r="G180" s="538"/>
      <c r="H180" s="538"/>
      <c r="I180" s="538"/>
      <c r="J180" s="538"/>
      <c r="K180" s="538"/>
      <c r="L180" s="538"/>
      <c r="M180" s="538"/>
      <c r="N180" s="538"/>
      <c r="O180" s="538"/>
      <c r="P180" s="538"/>
      <c r="Q180" s="538"/>
      <c r="R180" s="538"/>
      <c r="S180" s="538"/>
      <c r="T180" s="538"/>
      <c r="U180" s="538"/>
    </row>
    <row r="181" spans="1:21" x14ac:dyDescent="0.2">
      <c r="A181" s="538"/>
      <c r="B181" s="538"/>
      <c r="C181" s="538"/>
      <c r="D181" s="538"/>
      <c r="E181" s="538"/>
      <c r="F181" s="538"/>
      <c r="G181" s="538"/>
      <c r="H181" s="538"/>
      <c r="I181" s="538"/>
      <c r="J181" s="538"/>
      <c r="K181" s="538"/>
      <c r="L181" s="538"/>
      <c r="M181" s="538"/>
      <c r="N181" s="538"/>
      <c r="O181" s="538"/>
      <c r="P181" s="538"/>
      <c r="Q181" s="538"/>
      <c r="R181" s="538"/>
      <c r="S181" s="538"/>
      <c r="T181" s="538"/>
      <c r="U181" s="538"/>
    </row>
    <row r="182" spans="1:21" x14ac:dyDescent="0.2">
      <c r="A182" s="538"/>
      <c r="B182" s="538"/>
      <c r="C182" s="538"/>
      <c r="D182" s="538"/>
      <c r="E182" s="538"/>
      <c r="F182" s="538"/>
      <c r="G182" s="538"/>
      <c r="H182" s="538"/>
      <c r="I182" s="538"/>
      <c r="J182" s="538"/>
      <c r="K182" s="538"/>
      <c r="L182" s="538"/>
      <c r="M182" s="538"/>
      <c r="N182" s="538"/>
      <c r="O182" s="538"/>
      <c r="P182" s="538"/>
      <c r="Q182" s="538"/>
      <c r="R182" s="538"/>
      <c r="S182" s="538"/>
      <c r="T182" s="538"/>
      <c r="U182" s="538"/>
    </row>
    <row r="183" spans="1:21" x14ac:dyDescent="0.2">
      <c r="A183" s="538"/>
      <c r="B183" s="538"/>
      <c r="C183" s="538"/>
      <c r="D183" s="538"/>
      <c r="E183" s="538"/>
      <c r="F183" s="538"/>
      <c r="G183" s="538"/>
      <c r="H183" s="538"/>
      <c r="I183" s="538"/>
      <c r="J183" s="538"/>
      <c r="K183" s="538"/>
      <c r="L183" s="538"/>
      <c r="M183" s="538"/>
      <c r="N183" s="538"/>
      <c r="O183" s="538"/>
      <c r="P183" s="538"/>
      <c r="Q183" s="538"/>
      <c r="R183" s="538"/>
      <c r="S183" s="538"/>
      <c r="T183" s="538"/>
      <c r="U183" s="538"/>
    </row>
    <row r="184" spans="1:21" x14ac:dyDescent="0.2">
      <c r="A184" s="538"/>
      <c r="B184" s="538"/>
      <c r="C184" s="538"/>
      <c r="D184" s="538"/>
      <c r="E184" s="538"/>
      <c r="F184" s="538"/>
      <c r="G184" s="538"/>
      <c r="H184" s="538"/>
      <c r="I184" s="538"/>
      <c r="J184" s="538"/>
      <c r="K184" s="538"/>
      <c r="L184" s="538"/>
      <c r="M184" s="538"/>
      <c r="N184" s="538"/>
      <c r="O184" s="538"/>
      <c r="P184" s="538"/>
      <c r="Q184" s="538"/>
      <c r="R184" s="538"/>
      <c r="S184" s="538"/>
      <c r="T184" s="538"/>
      <c r="U184" s="538"/>
    </row>
    <row r="185" spans="1:21" x14ac:dyDescent="0.2">
      <c r="A185" s="538"/>
      <c r="B185" s="538"/>
      <c r="C185" s="538"/>
      <c r="D185" s="538"/>
      <c r="E185" s="538"/>
      <c r="F185" s="538"/>
      <c r="G185" s="538"/>
      <c r="H185" s="538"/>
      <c r="I185" s="538"/>
      <c r="J185" s="538"/>
      <c r="K185" s="538"/>
      <c r="L185" s="538"/>
      <c r="M185" s="538"/>
      <c r="N185" s="538"/>
      <c r="O185" s="538"/>
      <c r="P185" s="538"/>
      <c r="Q185" s="538"/>
      <c r="R185" s="538"/>
      <c r="S185" s="538"/>
      <c r="T185" s="538"/>
      <c r="U185" s="538"/>
    </row>
    <row r="186" spans="1:21" x14ac:dyDescent="0.2">
      <c r="A186" s="538"/>
      <c r="B186" s="538"/>
      <c r="C186" s="538"/>
      <c r="D186" s="538"/>
      <c r="E186" s="538"/>
      <c r="F186" s="538"/>
      <c r="G186" s="538"/>
      <c r="H186" s="538"/>
      <c r="I186" s="538"/>
      <c r="J186" s="538"/>
      <c r="K186" s="538"/>
      <c r="L186" s="538"/>
      <c r="M186" s="538"/>
      <c r="N186" s="538"/>
      <c r="O186" s="538"/>
      <c r="P186" s="538"/>
      <c r="Q186" s="538"/>
      <c r="R186" s="538"/>
      <c r="S186" s="538"/>
      <c r="T186" s="538"/>
      <c r="U186" s="538"/>
    </row>
    <row r="187" spans="1:21" x14ac:dyDescent="0.2">
      <c r="A187" s="538"/>
      <c r="B187" s="538"/>
      <c r="C187" s="538"/>
      <c r="D187" s="538"/>
      <c r="E187" s="538"/>
      <c r="F187" s="538"/>
      <c r="G187" s="538"/>
      <c r="H187" s="538"/>
      <c r="I187" s="538"/>
      <c r="J187" s="538"/>
      <c r="K187" s="538"/>
      <c r="L187" s="538"/>
      <c r="M187" s="538"/>
      <c r="N187" s="538"/>
      <c r="O187" s="538"/>
      <c r="P187" s="538"/>
      <c r="Q187" s="538"/>
      <c r="R187" s="538"/>
      <c r="S187" s="538"/>
      <c r="T187" s="538"/>
      <c r="U187" s="538"/>
    </row>
    <row r="188" spans="1:21" x14ac:dyDescent="0.2">
      <c r="A188" s="538"/>
      <c r="B188" s="538"/>
      <c r="C188" s="538"/>
      <c r="D188" s="538"/>
      <c r="E188" s="538"/>
      <c r="F188" s="538"/>
      <c r="G188" s="538"/>
      <c r="H188" s="538"/>
      <c r="I188" s="538"/>
      <c r="J188" s="538"/>
      <c r="K188" s="538"/>
      <c r="L188" s="538"/>
      <c r="M188" s="538"/>
      <c r="N188" s="538"/>
      <c r="O188" s="538"/>
      <c r="P188" s="538"/>
      <c r="Q188" s="538"/>
      <c r="R188" s="538"/>
      <c r="S188" s="538"/>
      <c r="T188" s="538"/>
      <c r="U188" s="538"/>
    </row>
    <row r="189" spans="1:21" x14ac:dyDescent="0.2">
      <c r="A189" s="538"/>
      <c r="B189" s="538"/>
      <c r="C189" s="538"/>
      <c r="D189" s="538"/>
      <c r="E189" s="538"/>
      <c r="F189" s="538"/>
      <c r="G189" s="538"/>
      <c r="H189" s="538"/>
      <c r="I189" s="538"/>
      <c r="J189" s="538"/>
      <c r="K189" s="538"/>
      <c r="L189" s="538"/>
      <c r="M189" s="538"/>
      <c r="N189" s="538"/>
      <c r="O189" s="538"/>
      <c r="P189" s="538"/>
      <c r="Q189" s="538"/>
      <c r="R189" s="538"/>
      <c r="S189" s="538"/>
      <c r="T189" s="538"/>
      <c r="U189" s="538"/>
    </row>
    <row r="190" spans="1:21" x14ac:dyDescent="0.2">
      <c r="A190" s="538"/>
      <c r="B190" s="538"/>
      <c r="C190" s="538"/>
      <c r="D190" s="538"/>
      <c r="E190" s="538"/>
      <c r="F190" s="538"/>
      <c r="G190" s="538"/>
      <c r="H190" s="538"/>
      <c r="I190" s="538"/>
      <c r="J190" s="538"/>
      <c r="K190" s="538"/>
      <c r="L190" s="538"/>
      <c r="M190" s="538"/>
      <c r="N190" s="538"/>
      <c r="O190" s="538"/>
      <c r="P190" s="538"/>
      <c r="Q190" s="538"/>
      <c r="R190" s="538"/>
      <c r="S190" s="538"/>
      <c r="T190" s="538"/>
      <c r="U190" s="538"/>
    </row>
    <row r="191" spans="1:21" x14ac:dyDescent="0.2">
      <c r="A191" s="538"/>
      <c r="B191" s="538"/>
      <c r="C191" s="538"/>
      <c r="D191" s="538"/>
      <c r="E191" s="538"/>
      <c r="F191" s="538"/>
      <c r="G191" s="538"/>
      <c r="H191" s="538"/>
      <c r="I191" s="538"/>
      <c r="J191" s="538"/>
      <c r="K191" s="538"/>
      <c r="L191" s="538"/>
      <c r="M191" s="538"/>
      <c r="N191" s="538"/>
      <c r="O191" s="538"/>
      <c r="P191" s="538"/>
      <c r="Q191" s="538"/>
      <c r="R191" s="538"/>
      <c r="S191" s="538"/>
      <c r="T191" s="538"/>
      <c r="U191" s="538"/>
    </row>
    <row r="192" spans="1:21" x14ac:dyDescent="0.2">
      <c r="A192" s="538"/>
      <c r="B192" s="538"/>
      <c r="C192" s="538"/>
      <c r="D192" s="538"/>
      <c r="E192" s="538"/>
      <c r="F192" s="538"/>
      <c r="G192" s="538"/>
      <c r="H192" s="538"/>
      <c r="I192" s="538"/>
      <c r="J192" s="538"/>
      <c r="K192" s="538"/>
      <c r="L192" s="538"/>
      <c r="M192" s="538"/>
      <c r="N192" s="538"/>
      <c r="O192" s="538"/>
      <c r="P192" s="538"/>
      <c r="Q192" s="538"/>
      <c r="R192" s="538"/>
      <c r="S192" s="538"/>
      <c r="T192" s="538"/>
      <c r="U192" s="538"/>
    </row>
    <row r="193" spans="1:21" x14ac:dyDescent="0.2">
      <c r="A193" s="538"/>
      <c r="B193" s="538"/>
      <c r="C193" s="538"/>
      <c r="D193" s="538"/>
      <c r="E193" s="538"/>
      <c r="F193" s="538"/>
      <c r="G193" s="538"/>
      <c r="H193" s="538"/>
      <c r="I193" s="538"/>
      <c r="J193" s="538"/>
      <c r="K193" s="538"/>
      <c r="L193" s="538"/>
      <c r="M193" s="538"/>
      <c r="N193" s="538"/>
      <c r="O193" s="538"/>
      <c r="P193" s="538"/>
      <c r="Q193" s="538"/>
      <c r="R193" s="538"/>
      <c r="S193" s="538"/>
      <c r="T193" s="538"/>
      <c r="U193" s="538"/>
    </row>
    <row r="194" spans="1:21" x14ac:dyDescent="0.2">
      <c r="A194" s="538"/>
      <c r="B194" s="538"/>
      <c r="C194" s="538"/>
      <c r="D194" s="538"/>
      <c r="E194" s="538"/>
      <c r="F194" s="538"/>
      <c r="G194" s="538"/>
      <c r="H194" s="538"/>
      <c r="I194" s="538"/>
      <c r="J194" s="538"/>
      <c r="K194" s="538"/>
      <c r="L194" s="538"/>
      <c r="M194" s="538"/>
      <c r="N194" s="538"/>
      <c r="O194" s="538"/>
      <c r="P194" s="538"/>
      <c r="Q194" s="538"/>
      <c r="R194" s="538"/>
      <c r="S194" s="538"/>
      <c r="T194" s="538"/>
      <c r="U194" s="538"/>
    </row>
    <row r="195" spans="1:21" x14ac:dyDescent="0.2">
      <c r="A195" s="538"/>
      <c r="B195" s="538"/>
      <c r="C195" s="538"/>
      <c r="D195" s="538"/>
      <c r="E195" s="538"/>
      <c r="F195" s="538"/>
      <c r="G195" s="538"/>
      <c r="H195" s="538"/>
      <c r="I195" s="538"/>
      <c r="J195" s="538"/>
      <c r="K195" s="538"/>
      <c r="L195" s="538"/>
      <c r="M195" s="538"/>
      <c r="N195" s="538"/>
      <c r="O195" s="538"/>
      <c r="P195" s="538"/>
      <c r="Q195" s="538"/>
      <c r="R195" s="538"/>
      <c r="S195" s="538"/>
      <c r="T195" s="538"/>
      <c r="U195" s="538"/>
    </row>
    <row r="196" spans="1:21" x14ac:dyDescent="0.2">
      <c r="A196" s="538"/>
      <c r="B196" s="538"/>
      <c r="C196" s="538"/>
      <c r="D196" s="538"/>
      <c r="E196" s="538"/>
      <c r="F196" s="538"/>
      <c r="G196" s="538"/>
      <c r="H196" s="538"/>
      <c r="I196" s="538"/>
      <c r="J196" s="538"/>
      <c r="K196" s="538"/>
      <c r="L196" s="538"/>
      <c r="M196" s="538"/>
      <c r="N196" s="538"/>
      <c r="O196" s="538"/>
      <c r="P196" s="538"/>
      <c r="Q196" s="538"/>
      <c r="R196" s="538"/>
      <c r="S196" s="538"/>
      <c r="T196" s="538"/>
      <c r="U196" s="538"/>
    </row>
    <row r="197" spans="1:21" x14ac:dyDescent="0.2">
      <c r="A197" s="538"/>
      <c r="B197" s="538"/>
      <c r="C197" s="538"/>
      <c r="D197" s="538"/>
      <c r="E197" s="538"/>
      <c r="F197" s="538"/>
      <c r="G197" s="538"/>
      <c r="H197" s="538"/>
      <c r="I197" s="538"/>
      <c r="J197" s="538"/>
      <c r="K197" s="538"/>
      <c r="L197" s="538"/>
      <c r="M197" s="538"/>
      <c r="N197" s="538"/>
      <c r="O197" s="538"/>
      <c r="P197" s="538"/>
      <c r="Q197" s="538"/>
      <c r="R197" s="538"/>
      <c r="S197" s="538"/>
      <c r="T197" s="538"/>
      <c r="U197" s="538"/>
    </row>
    <row r="198" spans="1:21" x14ac:dyDescent="0.2">
      <c r="A198" s="538"/>
      <c r="B198" s="538"/>
      <c r="C198" s="538"/>
      <c r="D198" s="538"/>
      <c r="E198" s="538"/>
      <c r="F198" s="538"/>
      <c r="G198" s="538"/>
      <c r="H198" s="538"/>
      <c r="I198" s="538"/>
      <c r="J198" s="538"/>
      <c r="K198" s="538"/>
      <c r="L198" s="538"/>
      <c r="M198" s="538"/>
      <c r="N198" s="538"/>
      <c r="O198" s="538"/>
      <c r="P198" s="538"/>
      <c r="Q198" s="538"/>
      <c r="R198" s="538"/>
      <c r="S198" s="538"/>
      <c r="T198" s="538"/>
      <c r="U198" s="538"/>
    </row>
    <row r="199" spans="1:21" x14ac:dyDescent="0.2">
      <c r="A199" s="538"/>
      <c r="B199" s="538"/>
      <c r="C199" s="538"/>
      <c r="D199" s="538"/>
      <c r="E199" s="538"/>
      <c r="F199" s="538"/>
      <c r="G199" s="538"/>
      <c r="H199" s="538"/>
      <c r="I199" s="538"/>
      <c r="J199" s="538"/>
      <c r="K199" s="538"/>
      <c r="L199" s="538"/>
      <c r="M199" s="538"/>
      <c r="N199" s="538"/>
      <c r="O199" s="538"/>
      <c r="P199" s="538"/>
      <c r="Q199" s="538"/>
      <c r="R199" s="538"/>
      <c r="S199" s="538"/>
      <c r="T199" s="538"/>
      <c r="U199" s="538"/>
    </row>
    <row r="200" spans="1:21" x14ac:dyDescent="0.2">
      <c r="A200" s="538"/>
      <c r="B200" s="538"/>
      <c r="C200" s="538"/>
      <c r="D200" s="538"/>
      <c r="E200" s="538"/>
      <c r="F200" s="538"/>
      <c r="G200" s="538"/>
      <c r="H200" s="538"/>
      <c r="I200" s="538"/>
      <c r="J200" s="538"/>
      <c r="K200" s="538"/>
      <c r="L200" s="538"/>
      <c r="M200" s="538"/>
      <c r="N200" s="538"/>
      <c r="O200" s="538"/>
      <c r="P200" s="538"/>
      <c r="Q200" s="538"/>
      <c r="R200" s="538"/>
      <c r="S200" s="538"/>
      <c r="T200" s="538"/>
      <c r="U200" s="538"/>
    </row>
    <row r="201" spans="1:21" x14ac:dyDescent="0.2">
      <c r="A201" s="538"/>
      <c r="B201" s="538"/>
      <c r="C201" s="538"/>
      <c r="D201" s="538"/>
      <c r="E201" s="538"/>
      <c r="F201" s="538"/>
      <c r="G201" s="538"/>
      <c r="H201" s="538"/>
      <c r="I201" s="538"/>
      <c r="J201" s="538"/>
      <c r="K201" s="538"/>
      <c r="L201" s="538"/>
      <c r="M201" s="538"/>
      <c r="N201" s="538"/>
      <c r="O201" s="538"/>
      <c r="P201" s="538"/>
      <c r="Q201" s="538"/>
      <c r="R201" s="538"/>
      <c r="S201" s="538"/>
      <c r="T201" s="538"/>
      <c r="U201" s="538"/>
    </row>
    <row r="202" spans="1:21" x14ac:dyDescent="0.2">
      <c r="A202" s="538"/>
      <c r="B202" s="538"/>
      <c r="C202" s="538"/>
      <c r="D202" s="538"/>
      <c r="E202" s="538"/>
      <c r="F202" s="538"/>
      <c r="G202" s="538"/>
      <c r="H202" s="538"/>
      <c r="I202" s="538"/>
      <c r="J202" s="538"/>
      <c r="K202" s="538"/>
      <c r="L202" s="538"/>
      <c r="M202" s="538"/>
      <c r="N202" s="538"/>
      <c r="O202" s="538"/>
      <c r="P202" s="538"/>
      <c r="Q202" s="538"/>
      <c r="R202" s="538"/>
      <c r="S202" s="538"/>
      <c r="T202" s="538"/>
      <c r="U202" s="538"/>
    </row>
    <row r="203" spans="1:21" x14ac:dyDescent="0.2">
      <c r="A203" s="538"/>
      <c r="B203" s="538"/>
      <c r="C203" s="538"/>
      <c r="D203" s="538"/>
      <c r="E203" s="538"/>
      <c r="F203" s="538"/>
      <c r="G203" s="538"/>
      <c r="H203" s="538"/>
      <c r="I203" s="538"/>
      <c r="J203" s="538"/>
      <c r="K203" s="538"/>
      <c r="L203" s="538"/>
      <c r="M203" s="538"/>
      <c r="N203" s="538"/>
      <c r="O203" s="538"/>
      <c r="P203" s="538"/>
      <c r="Q203" s="538"/>
      <c r="R203" s="538"/>
      <c r="S203" s="538"/>
      <c r="T203" s="538"/>
      <c r="U203" s="538"/>
    </row>
    <row r="204" spans="1:21" x14ac:dyDescent="0.2">
      <c r="A204" s="538"/>
      <c r="B204" s="538"/>
      <c r="C204" s="538"/>
      <c r="D204" s="538"/>
      <c r="E204" s="538"/>
      <c r="F204" s="538"/>
      <c r="G204" s="538"/>
      <c r="H204" s="538"/>
      <c r="I204" s="538"/>
      <c r="J204" s="538"/>
      <c r="K204" s="538"/>
      <c r="L204" s="538"/>
      <c r="M204" s="538"/>
      <c r="N204" s="538"/>
      <c r="O204" s="538"/>
      <c r="P204" s="538"/>
      <c r="Q204" s="538"/>
      <c r="R204" s="538"/>
      <c r="S204" s="538"/>
      <c r="T204" s="538"/>
      <c r="U204" s="538"/>
    </row>
    <row r="205" spans="1:21" x14ac:dyDescent="0.2">
      <c r="A205" s="538"/>
      <c r="B205" s="538"/>
      <c r="C205" s="538"/>
      <c r="D205" s="538"/>
      <c r="E205" s="538"/>
      <c r="F205" s="538"/>
      <c r="G205" s="538"/>
      <c r="H205" s="538"/>
      <c r="I205" s="538"/>
      <c r="J205" s="538"/>
      <c r="K205" s="538"/>
      <c r="L205" s="538"/>
      <c r="M205" s="538"/>
      <c r="N205" s="538"/>
      <c r="O205" s="538"/>
      <c r="P205" s="538"/>
      <c r="Q205" s="538"/>
      <c r="R205" s="538"/>
      <c r="S205" s="538"/>
      <c r="T205" s="538"/>
      <c r="U205" s="538"/>
    </row>
    <row r="206" spans="1:21" x14ac:dyDescent="0.2">
      <c r="A206" s="538"/>
      <c r="B206" s="538"/>
      <c r="C206" s="538"/>
      <c r="D206" s="538"/>
      <c r="E206" s="538"/>
      <c r="F206" s="538"/>
      <c r="G206" s="538"/>
      <c r="H206" s="538"/>
      <c r="I206" s="538"/>
      <c r="J206" s="538"/>
      <c r="K206" s="538"/>
      <c r="L206" s="538"/>
      <c r="M206" s="538"/>
      <c r="N206" s="538"/>
      <c r="O206" s="538"/>
      <c r="P206" s="538"/>
      <c r="Q206" s="538"/>
      <c r="R206" s="538"/>
      <c r="S206" s="538"/>
      <c r="T206" s="538"/>
      <c r="U206" s="538"/>
    </row>
    <row r="207" spans="1:21" x14ac:dyDescent="0.2">
      <c r="A207" s="538"/>
      <c r="B207" s="538"/>
      <c r="C207" s="538"/>
      <c r="D207" s="538"/>
      <c r="E207" s="538"/>
      <c r="F207" s="538"/>
      <c r="G207" s="538"/>
      <c r="H207" s="538"/>
      <c r="I207" s="538"/>
      <c r="J207" s="538"/>
      <c r="K207" s="538"/>
      <c r="L207" s="538"/>
      <c r="M207" s="538"/>
      <c r="N207" s="538"/>
      <c r="O207" s="538"/>
      <c r="P207" s="538"/>
      <c r="Q207" s="538"/>
      <c r="R207" s="538"/>
      <c r="S207" s="538"/>
      <c r="T207" s="538"/>
      <c r="U207" s="538"/>
    </row>
    <row r="208" spans="1:21" x14ac:dyDescent="0.2">
      <c r="A208" s="538"/>
      <c r="B208" s="538"/>
      <c r="C208" s="538"/>
      <c r="D208" s="538"/>
      <c r="E208" s="538"/>
      <c r="F208" s="538"/>
      <c r="G208" s="538"/>
      <c r="H208" s="538"/>
      <c r="I208" s="538"/>
      <c r="J208" s="538"/>
      <c r="K208" s="538"/>
      <c r="L208" s="538"/>
      <c r="M208" s="538"/>
      <c r="N208" s="538"/>
      <c r="O208" s="538"/>
      <c r="P208" s="538"/>
      <c r="Q208" s="538"/>
      <c r="R208" s="538"/>
      <c r="S208" s="538"/>
      <c r="T208" s="538"/>
      <c r="U208" s="538"/>
    </row>
    <row r="209" spans="1:21" x14ac:dyDescent="0.2">
      <c r="A209" s="538"/>
      <c r="B209" s="538"/>
      <c r="C209" s="538"/>
      <c r="D209" s="538"/>
      <c r="E209" s="538"/>
      <c r="F209" s="538"/>
      <c r="G209" s="538"/>
      <c r="H209" s="538"/>
      <c r="I209" s="538"/>
      <c r="J209" s="538"/>
      <c r="K209" s="538"/>
      <c r="L209" s="538"/>
      <c r="M209" s="538"/>
      <c r="N209" s="538"/>
      <c r="O209" s="538"/>
      <c r="P209" s="538"/>
      <c r="Q209" s="538"/>
      <c r="R209" s="538"/>
      <c r="S209" s="538"/>
      <c r="T209" s="538"/>
      <c r="U209" s="538"/>
    </row>
    <row r="210" spans="1:21" x14ac:dyDescent="0.2">
      <c r="A210" s="538"/>
      <c r="B210" s="538"/>
      <c r="C210" s="538"/>
      <c r="D210" s="538"/>
      <c r="E210" s="538"/>
      <c r="F210" s="538"/>
      <c r="G210" s="538"/>
      <c r="H210" s="538"/>
      <c r="I210" s="538"/>
      <c r="J210" s="538"/>
      <c r="K210" s="538"/>
      <c r="L210" s="538"/>
      <c r="M210" s="538"/>
      <c r="N210" s="538"/>
      <c r="O210" s="538"/>
      <c r="P210" s="538"/>
      <c r="Q210" s="538"/>
      <c r="R210" s="538"/>
      <c r="S210" s="538"/>
      <c r="T210" s="538"/>
      <c r="U210" s="538"/>
    </row>
    <row r="211" spans="1:21" x14ac:dyDescent="0.2">
      <c r="A211" s="538"/>
      <c r="B211" s="538"/>
      <c r="C211" s="538"/>
      <c r="D211" s="538"/>
      <c r="E211" s="538"/>
      <c r="F211" s="538"/>
      <c r="G211" s="538"/>
      <c r="H211" s="538"/>
      <c r="I211" s="538"/>
      <c r="J211" s="538"/>
      <c r="K211" s="538"/>
      <c r="L211" s="538"/>
      <c r="M211" s="538"/>
      <c r="N211" s="538"/>
      <c r="O211" s="538"/>
      <c r="P211" s="538"/>
      <c r="Q211" s="538"/>
      <c r="R211" s="538"/>
      <c r="S211" s="538"/>
      <c r="T211" s="538"/>
      <c r="U211" s="538"/>
    </row>
    <row r="212" spans="1:21" x14ac:dyDescent="0.2">
      <c r="A212" s="538"/>
      <c r="B212" s="538"/>
      <c r="C212" s="538"/>
      <c r="D212" s="538"/>
      <c r="E212" s="538"/>
      <c r="F212" s="538"/>
      <c r="G212" s="538"/>
      <c r="H212" s="538"/>
      <c r="I212" s="538"/>
      <c r="J212" s="538"/>
      <c r="K212" s="538"/>
      <c r="L212" s="538"/>
      <c r="M212" s="538"/>
      <c r="N212" s="538"/>
      <c r="O212" s="538"/>
      <c r="P212" s="538"/>
      <c r="Q212" s="538"/>
      <c r="R212" s="538"/>
      <c r="S212" s="538"/>
      <c r="T212" s="538"/>
      <c r="U212" s="538"/>
    </row>
    <row r="213" spans="1:21" x14ac:dyDescent="0.2">
      <c r="A213" s="538"/>
      <c r="B213" s="538"/>
      <c r="C213" s="538"/>
      <c r="D213" s="538"/>
      <c r="E213" s="538"/>
      <c r="F213" s="538"/>
      <c r="G213" s="538"/>
      <c r="H213" s="538"/>
      <c r="I213" s="538"/>
      <c r="J213" s="538"/>
      <c r="K213" s="538"/>
      <c r="L213" s="538"/>
      <c r="M213" s="538"/>
      <c r="N213" s="538"/>
      <c r="O213" s="538"/>
      <c r="P213" s="538"/>
      <c r="Q213" s="538"/>
      <c r="R213" s="538"/>
      <c r="S213" s="538"/>
      <c r="T213" s="538"/>
      <c r="U213" s="538"/>
    </row>
    <row r="214" spans="1:21" x14ac:dyDescent="0.2">
      <c r="A214" s="538"/>
      <c r="B214" s="538"/>
      <c r="C214" s="538"/>
      <c r="D214" s="538"/>
      <c r="E214" s="538"/>
      <c r="F214" s="538"/>
      <c r="G214" s="538"/>
      <c r="H214" s="538"/>
      <c r="I214" s="538"/>
      <c r="J214" s="538"/>
      <c r="K214" s="538"/>
      <c r="L214" s="538"/>
      <c r="M214" s="538"/>
      <c r="N214" s="538"/>
      <c r="O214" s="538"/>
      <c r="P214" s="538"/>
      <c r="Q214" s="538"/>
      <c r="R214" s="538"/>
      <c r="S214" s="538"/>
      <c r="T214" s="538"/>
      <c r="U214" s="538"/>
    </row>
    <row r="215" spans="1:21" x14ac:dyDescent="0.2">
      <c r="A215" s="538"/>
      <c r="B215" s="538"/>
      <c r="C215" s="538"/>
      <c r="D215" s="538"/>
      <c r="E215" s="538"/>
      <c r="F215" s="538"/>
      <c r="G215" s="538"/>
      <c r="H215" s="538"/>
      <c r="I215" s="538"/>
      <c r="J215" s="538"/>
      <c r="K215" s="538"/>
      <c r="L215" s="538"/>
      <c r="M215" s="538"/>
      <c r="N215" s="538"/>
      <c r="O215" s="538"/>
      <c r="P215" s="538"/>
      <c r="Q215" s="538"/>
      <c r="R215" s="538"/>
      <c r="S215" s="538"/>
      <c r="T215" s="538"/>
      <c r="U215" s="538"/>
    </row>
    <row r="216" spans="1:21" x14ac:dyDescent="0.2">
      <c r="A216" s="538"/>
      <c r="B216" s="538"/>
      <c r="C216" s="538"/>
      <c r="D216" s="538"/>
      <c r="E216" s="538"/>
      <c r="F216" s="538"/>
      <c r="G216" s="538"/>
      <c r="H216" s="538"/>
      <c r="I216" s="538"/>
      <c r="J216" s="538"/>
      <c r="K216" s="538"/>
      <c r="L216" s="538"/>
      <c r="M216" s="538"/>
      <c r="N216" s="538"/>
      <c r="O216" s="538"/>
      <c r="P216" s="538"/>
      <c r="Q216" s="538"/>
      <c r="R216" s="538"/>
      <c r="S216" s="538"/>
      <c r="T216" s="538"/>
      <c r="U216" s="538"/>
    </row>
    <row r="217" spans="1:21" x14ac:dyDescent="0.2">
      <c r="A217" s="538"/>
      <c r="B217" s="538"/>
      <c r="C217" s="538"/>
      <c r="D217" s="538"/>
      <c r="E217" s="538"/>
      <c r="F217" s="538"/>
      <c r="G217" s="538"/>
      <c r="H217" s="538"/>
      <c r="I217" s="538"/>
      <c r="J217" s="538"/>
      <c r="K217" s="538"/>
      <c r="L217" s="538"/>
      <c r="M217" s="538"/>
      <c r="N217" s="538"/>
      <c r="O217" s="538"/>
      <c r="P217" s="538"/>
      <c r="Q217" s="538"/>
      <c r="R217" s="538"/>
      <c r="S217" s="538"/>
      <c r="T217" s="538"/>
      <c r="U217" s="538"/>
    </row>
    <row r="218" spans="1:21" x14ac:dyDescent="0.2">
      <c r="A218" s="538"/>
      <c r="B218" s="538"/>
      <c r="C218" s="538"/>
      <c r="D218" s="538"/>
      <c r="E218" s="538"/>
      <c r="F218" s="538"/>
      <c r="G218" s="538"/>
      <c r="H218" s="538"/>
      <c r="I218" s="538"/>
      <c r="J218" s="538"/>
      <c r="K218" s="538"/>
      <c r="L218" s="538"/>
      <c r="M218" s="538"/>
      <c r="N218" s="538"/>
      <c r="O218" s="538"/>
      <c r="P218" s="538"/>
      <c r="Q218" s="538"/>
      <c r="R218" s="538"/>
      <c r="S218" s="538"/>
      <c r="T218" s="538"/>
      <c r="U218" s="538"/>
    </row>
    <row r="219" spans="1:21" x14ac:dyDescent="0.2">
      <c r="A219" s="538"/>
      <c r="B219" s="538"/>
      <c r="C219" s="538"/>
      <c r="D219" s="538"/>
      <c r="E219" s="538"/>
      <c r="F219" s="538"/>
      <c r="G219" s="538"/>
      <c r="H219" s="538"/>
      <c r="I219" s="538"/>
      <c r="J219" s="538"/>
      <c r="K219" s="538"/>
      <c r="L219" s="538"/>
      <c r="M219" s="538"/>
      <c r="N219" s="538"/>
      <c r="O219" s="538"/>
      <c r="P219" s="538"/>
      <c r="Q219" s="538"/>
      <c r="R219" s="538"/>
      <c r="S219" s="538"/>
      <c r="T219" s="538"/>
      <c r="U219" s="538"/>
    </row>
    <row r="220" spans="1:21" x14ac:dyDescent="0.2">
      <c r="A220" s="538"/>
      <c r="B220" s="538"/>
      <c r="C220" s="538"/>
      <c r="D220" s="538"/>
      <c r="E220" s="538"/>
      <c r="F220" s="538"/>
      <c r="G220" s="538"/>
      <c r="H220" s="538"/>
      <c r="I220" s="538"/>
      <c r="J220" s="538"/>
      <c r="K220" s="538"/>
      <c r="L220" s="538"/>
      <c r="M220" s="538"/>
      <c r="N220" s="538"/>
      <c r="O220" s="538"/>
      <c r="P220" s="538"/>
      <c r="Q220" s="538"/>
      <c r="R220" s="538"/>
      <c r="S220" s="538"/>
      <c r="T220" s="538"/>
      <c r="U220" s="538"/>
    </row>
    <row r="221" spans="1:21" x14ac:dyDescent="0.2">
      <c r="A221" s="538"/>
      <c r="B221" s="538"/>
      <c r="C221" s="538"/>
      <c r="D221" s="538"/>
      <c r="E221" s="538"/>
      <c r="F221" s="538"/>
      <c r="G221" s="538"/>
      <c r="H221" s="538"/>
      <c r="I221" s="538"/>
      <c r="J221" s="538"/>
      <c r="K221" s="538"/>
      <c r="L221" s="538"/>
      <c r="M221" s="538"/>
      <c r="N221" s="538"/>
      <c r="O221" s="538"/>
      <c r="P221" s="538"/>
      <c r="Q221" s="538"/>
      <c r="R221" s="538"/>
      <c r="S221" s="538"/>
      <c r="T221" s="538"/>
      <c r="U221" s="538"/>
    </row>
    <row r="222" spans="1:21" x14ac:dyDescent="0.2">
      <c r="A222" s="538"/>
      <c r="B222" s="538"/>
      <c r="C222" s="538"/>
      <c r="D222" s="538"/>
      <c r="E222" s="538"/>
      <c r="F222" s="538"/>
      <c r="G222" s="538"/>
      <c r="H222" s="538"/>
      <c r="I222" s="538"/>
      <c r="J222" s="538"/>
      <c r="K222" s="538"/>
      <c r="L222" s="538"/>
      <c r="M222" s="538"/>
      <c r="N222" s="538"/>
      <c r="O222" s="538"/>
      <c r="P222" s="538"/>
      <c r="Q222" s="538"/>
      <c r="R222" s="538"/>
      <c r="S222" s="538"/>
      <c r="T222" s="538"/>
      <c r="U222" s="538"/>
    </row>
    <row r="223" spans="1:21" x14ac:dyDescent="0.2">
      <c r="A223" s="538"/>
      <c r="B223" s="538"/>
      <c r="C223" s="538"/>
      <c r="D223" s="538"/>
      <c r="E223" s="538"/>
      <c r="F223" s="538"/>
      <c r="G223" s="538"/>
      <c r="H223" s="538"/>
      <c r="I223" s="538"/>
      <c r="J223" s="538"/>
      <c r="K223" s="538"/>
      <c r="L223" s="538"/>
      <c r="M223" s="538"/>
      <c r="N223" s="538"/>
      <c r="O223" s="538"/>
      <c r="P223" s="538"/>
      <c r="Q223" s="538"/>
      <c r="R223" s="538"/>
      <c r="S223" s="538"/>
      <c r="T223" s="538"/>
      <c r="U223" s="538"/>
    </row>
    <row r="224" spans="1:21" x14ac:dyDescent="0.2">
      <c r="A224" s="538"/>
      <c r="B224" s="538"/>
      <c r="C224" s="538"/>
      <c r="D224" s="538"/>
      <c r="E224" s="538"/>
      <c r="F224" s="538"/>
      <c r="G224" s="538"/>
      <c r="H224" s="538"/>
      <c r="I224" s="538"/>
      <c r="J224" s="538"/>
      <c r="K224" s="538"/>
      <c r="L224" s="538"/>
      <c r="M224" s="538"/>
      <c r="N224" s="538"/>
      <c r="O224" s="538"/>
      <c r="P224" s="538"/>
      <c r="Q224" s="538"/>
      <c r="R224" s="538"/>
      <c r="S224" s="538"/>
      <c r="T224" s="538"/>
      <c r="U224" s="538"/>
    </row>
    <row r="225" spans="1:21" x14ac:dyDescent="0.2">
      <c r="A225" s="538"/>
      <c r="B225" s="538"/>
      <c r="C225" s="538"/>
      <c r="D225" s="538"/>
      <c r="E225" s="538"/>
      <c r="F225" s="538"/>
      <c r="G225" s="538"/>
      <c r="H225" s="538"/>
      <c r="I225" s="538"/>
      <c r="J225" s="538"/>
      <c r="K225" s="538"/>
      <c r="L225" s="538"/>
      <c r="M225" s="538"/>
      <c r="N225" s="538"/>
      <c r="O225" s="538"/>
      <c r="P225" s="538"/>
      <c r="Q225" s="538"/>
      <c r="R225" s="538"/>
      <c r="S225" s="538"/>
      <c r="T225" s="538"/>
      <c r="U225" s="538"/>
    </row>
    <row r="226" spans="1:21" x14ac:dyDescent="0.2">
      <c r="A226" s="538"/>
      <c r="B226" s="538"/>
      <c r="C226" s="538"/>
      <c r="D226" s="538"/>
      <c r="E226" s="538"/>
      <c r="F226" s="538"/>
      <c r="G226" s="538"/>
      <c r="H226" s="538"/>
      <c r="I226" s="538"/>
      <c r="J226" s="538"/>
      <c r="K226" s="538"/>
      <c r="L226" s="538"/>
      <c r="M226" s="538"/>
      <c r="N226" s="538"/>
      <c r="O226" s="538"/>
      <c r="P226" s="538"/>
      <c r="Q226" s="538"/>
      <c r="R226" s="538"/>
      <c r="S226" s="538"/>
      <c r="T226" s="538"/>
      <c r="U226" s="538"/>
    </row>
    <row r="227" spans="1:21" x14ac:dyDescent="0.2">
      <c r="A227" s="538"/>
      <c r="B227" s="538"/>
      <c r="C227" s="538"/>
      <c r="D227" s="538"/>
      <c r="E227" s="538"/>
      <c r="F227" s="538"/>
      <c r="G227" s="538"/>
      <c r="H227" s="538"/>
      <c r="I227" s="538"/>
      <c r="J227" s="538"/>
      <c r="K227" s="538"/>
      <c r="L227" s="538"/>
      <c r="M227" s="538"/>
      <c r="N227" s="538"/>
      <c r="O227" s="538"/>
      <c r="P227" s="538"/>
      <c r="Q227" s="538"/>
      <c r="R227" s="538"/>
      <c r="S227" s="538"/>
      <c r="T227" s="538"/>
      <c r="U227" s="538"/>
    </row>
    <row r="228" spans="1:21" x14ac:dyDescent="0.2">
      <c r="A228" s="538"/>
      <c r="B228" s="538"/>
      <c r="C228" s="538"/>
      <c r="D228" s="538"/>
      <c r="E228" s="538"/>
      <c r="F228" s="538"/>
      <c r="G228" s="538"/>
      <c r="H228" s="538"/>
      <c r="I228" s="538"/>
      <c r="J228" s="538"/>
      <c r="K228" s="538"/>
      <c r="L228" s="538"/>
      <c r="M228" s="538"/>
      <c r="N228" s="538"/>
      <c r="O228" s="538"/>
      <c r="P228" s="538"/>
      <c r="Q228" s="538"/>
      <c r="R228" s="538"/>
      <c r="S228" s="538"/>
      <c r="T228" s="538"/>
      <c r="U228" s="538"/>
    </row>
    <row r="229" spans="1:21" x14ac:dyDescent="0.2">
      <c r="A229" s="538"/>
      <c r="B229" s="538"/>
      <c r="C229" s="538"/>
      <c r="D229" s="538"/>
      <c r="E229" s="538"/>
      <c r="F229" s="538"/>
      <c r="G229" s="538"/>
      <c r="H229" s="538"/>
      <c r="I229" s="538"/>
      <c r="J229" s="538"/>
      <c r="K229" s="538"/>
      <c r="L229" s="538"/>
      <c r="M229" s="538"/>
      <c r="N229" s="538"/>
      <c r="O229" s="538"/>
      <c r="P229" s="538"/>
      <c r="Q229" s="538"/>
      <c r="R229" s="538"/>
      <c r="S229" s="538"/>
      <c r="T229" s="538"/>
      <c r="U229" s="538"/>
    </row>
    <row r="230" spans="1:21" x14ac:dyDescent="0.2">
      <c r="A230" s="538"/>
      <c r="B230" s="538"/>
      <c r="C230" s="538"/>
      <c r="D230" s="538"/>
      <c r="E230" s="538"/>
      <c r="F230" s="538"/>
      <c r="G230" s="538"/>
      <c r="H230" s="538"/>
      <c r="I230" s="538"/>
      <c r="J230" s="538"/>
      <c r="K230" s="538"/>
      <c r="L230" s="538"/>
      <c r="M230" s="538"/>
      <c r="N230" s="538"/>
      <c r="O230" s="538"/>
      <c r="P230" s="538"/>
      <c r="Q230" s="538"/>
      <c r="R230" s="538"/>
      <c r="S230" s="538"/>
      <c r="T230" s="538"/>
      <c r="U230" s="538"/>
    </row>
    <row r="231" spans="1:21" x14ac:dyDescent="0.2">
      <c r="A231" s="538"/>
      <c r="B231" s="538"/>
      <c r="C231" s="538"/>
      <c r="D231" s="538"/>
      <c r="E231" s="538"/>
      <c r="F231" s="538"/>
      <c r="G231" s="538"/>
      <c r="H231" s="538"/>
      <c r="I231" s="538"/>
      <c r="J231" s="538"/>
      <c r="K231" s="538"/>
      <c r="L231" s="538"/>
      <c r="M231" s="538"/>
      <c r="N231" s="538"/>
      <c r="O231" s="538"/>
      <c r="P231" s="538"/>
      <c r="Q231" s="538"/>
      <c r="R231" s="538"/>
      <c r="S231" s="538"/>
      <c r="T231" s="538"/>
      <c r="U231" s="538"/>
    </row>
    <row r="232" spans="1:21" x14ac:dyDescent="0.2">
      <c r="A232" s="538"/>
      <c r="B232" s="538"/>
      <c r="C232" s="538"/>
      <c r="D232" s="538"/>
      <c r="E232" s="538"/>
      <c r="F232" s="538"/>
      <c r="G232" s="538"/>
      <c r="H232" s="538"/>
      <c r="I232" s="538"/>
      <c r="J232" s="538"/>
      <c r="K232" s="538"/>
      <c r="L232" s="538"/>
      <c r="M232" s="538"/>
      <c r="N232" s="538"/>
      <c r="O232" s="538"/>
      <c r="P232" s="538"/>
      <c r="Q232" s="538"/>
      <c r="R232" s="538"/>
      <c r="S232" s="538"/>
      <c r="T232" s="538"/>
      <c r="U232" s="538"/>
    </row>
    <row r="233" spans="1:21" x14ac:dyDescent="0.2">
      <c r="A233" s="538"/>
      <c r="B233" s="538"/>
      <c r="C233" s="538"/>
      <c r="D233" s="538"/>
      <c r="E233" s="538"/>
      <c r="F233" s="538"/>
      <c r="G233" s="538"/>
      <c r="H233" s="538"/>
      <c r="I233" s="538"/>
      <c r="J233" s="538"/>
      <c r="K233" s="538"/>
      <c r="L233" s="538"/>
      <c r="M233" s="538"/>
      <c r="N233" s="538"/>
      <c r="O233" s="538"/>
      <c r="P233" s="538"/>
      <c r="Q233" s="538"/>
      <c r="R233" s="538"/>
      <c r="S233" s="538"/>
      <c r="T233" s="538"/>
      <c r="U233" s="538"/>
    </row>
    <row r="234" spans="1:21" x14ac:dyDescent="0.2">
      <c r="A234" s="538"/>
      <c r="B234" s="538"/>
      <c r="C234" s="538"/>
      <c r="D234" s="538"/>
      <c r="E234" s="538"/>
      <c r="F234" s="538"/>
      <c r="G234" s="538"/>
      <c r="H234" s="538"/>
      <c r="I234" s="538"/>
      <c r="J234" s="538"/>
      <c r="K234" s="538"/>
      <c r="L234" s="538"/>
      <c r="M234" s="538"/>
      <c r="N234" s="538"/>
      <c r="O234" s="538"/>
      <c r="P234" s="538"/>
      <c r="Q234" s="538"/>
      <c r="R234" s="538"/>
      <c r="S234" s="538"/>
      <c r="T234" s="538"/>
      <c r="U234" s="538"/>
    </row>
    <row r="235" spans="1:21" x14ac:dyDescent="0.2">
      <c r="A235" s="538"/>
      <c r="B235" s="538"/>
      <c r="C235" s="538"/>
      <c r="D235" s="538"/>
      <c r="E235" s="538"/>
      <c r="F235" s="538"/>
      <c r="G235" s="538"/>
      <c r="H235" s="538"/>
      <c r="I235" s="538"/>
      <c r="J235" s="538"/>
      <c r="K235" s="538"/>
      <c r="L235" s="538"/>
      <c r="M235" s="538"/>
      <c r="N235" s="538"/>
      <c r="O235" s="538"/>
      <c r="P235" s="538"/>
      <c r="Q235" s="538"/>
      <c r="R235" s="538"/>
      <c r="S235" s="538"/>
      <c r="T235" s="538"/>
      <c r="U235" s="538"/>
    </row>
    <row r="236" spans="1:21" x14ac:dyDescent="0.2">
      <c r="A236" s="538"/>
      <c r="B236" s="538"/>
      <c r="C236" s="538"/>
      <c r="D236" s="538"/>
      <c r="E236" s="538"/>
      <c r="F236" s="538"/>
      <c r="G236" s="538"/>
      <c r="H236" s="538"/>
      <c r="I236" s="538"/>
      <c r="J236" s="538"/>
      <c r="K236" s="538"/>
      <c r="L236" s="538"/>
      <c r="M236" s="538"/>
      <c r="N236" s="538"/>
      <c r="O236" s="538"/>
      <c r="P236" s="538"/>
      <c r="Q236" s="538"/>
      <c r="R236" s="538"/>
      <c r="S236" s="538"/>
      <c r="T236" s="538"/>
      <c r="U236" s="538"/>
    </row>
    <row r="237" spans="1:21" x14ac:dyDescent="0.2">
      <c r="A237" s="538"/>
      <c r="B237" s="538"/>
      <c r="C237" s="538"/>
      <c r="D237" s="538"/>
      <c r="E237" s="538"/>
      <c r="F237" s="538"/>
      <c r="G237" s="538"/>
      <c r="H237" s="538"/>
      <c r="I237" s="538"/>
      <c r="J237" s="538"/>
      <c r="K237" s="538"/>
      <c r="L237" s="538"/>
      <c r="M237" s="538"/>
      <c r="N237" s="538"/>
      <c r="O237" s="538"/>
      <c r="P237" s="538"/>
      <c r="Q237" s="538"/>
      <c r="R237" s="538"/>
      <c r="S237" s="538"/>
      <c r="T237" s="538"/>
      <c r="U237" s="538"/>
    </row>
    <row r="238" spans="1:21" x14ac:dyDescent="0.2">
      <c r="A238" s="538"/>
      <c r="B238" s="538"/>
      <c r="C238" s="538"/>
      <c r="D238" s="538"/>
      <c r="E238" s="538"/>
      <c r="F238" s="538"/>
      <c r="G238" s="538"/>
      <c r="H238" s="538"/>
      <c r="I238" s="538"/>
      <c r="J238" s="538"/>
      <c r="K238" s="538"/>
      <c r="L238" s="538"/>
      <c r="M238" s="538"/>
      <c r="N238" s="538"/>
      <c r="O238" s="538"/>
      <c r="P238" s="538"/>
      <c r="Q238" s="538"/>
      <c r="R238" s="538"/>
      <c r="S238" s="538"/>
      <c r="T238" s="538"/>
      <c r="U238" s="538"/>
    </row>
    <row r="239" spans="1:21" x14ac:dyDescent="0.2">
      <c r="A239" s="538"/>
      <c r="B239" s="538"/>
      <c r="C239" s="538"/>
      <c r="D239" s="538"/>
      <c r="E239" s="538"/>
      <c r="F239" s="538"/>
      <c r="G239" s="538"/>
      <c r="H239" s="538"/>
      <c r="I239" s="538"/>
      <c r="J239" s="538"/>
      <c r="K239" s="538"/>
      <c r="L239" s="538"/>
      <c r="M239" s="538"/>
      <c r="N239" s="538"/>
      <c r="O239" s="538"/>
      <c r="P239" s="538"/>
      <c r="Q239" s="538"/>
      <c r="R239" s="538"/>
      <c r="S239" s="538"/>
      <c r="T239" s="538"/>
      <c r="U239" s="538"/>
    </row>
    <row r="240" spans="1:21" x14ac:dyDescent="0.2">
      <c r="A240" s="538"/>
      <c r="B240" s="538"/>
      <c r="C240" s="538"/>
      <c r="D240" s="538"/>
      <c r="E240" s="538"/>
      <c r="F240" s="538"/>
      <c r="G240" s="538"/>
      <c r="H240" s="538"/>
      <c r="I240" s="538"/>
      <c r="J240" s="538"/>
      <c r="K240" s="538"/>
      <c r="L240" s="538"/>
      <c r="M240" s="538"/>
      <c r="N240" s="538"/>
      <c r="O240" s="538"/>
      <c r="P240" s="538"/>
      <c r="Q240" s="538"/>
      <c r="R240" s="538"/>
      <c r="S240" s="538"/>
      <c r="T240" s="538"/>
      <c r="U240" s="538"/>
    </row>
    <row r="241" spans="1:21" x14ac:dyDescent="0.2">
      <c r="A241" s="538"/>
      <c r="B241" s="538"/>
      <c r="C241" s="538"/>
      <c r="D241" s="538"/>
      <c r="E241" s="538"/>
      <c r="F241" s="538"/>
      <c r="G241" s="538"/>
      <c r="H241" s="538"/>
      <c r="I241" s="538"/>
      <c r="J241" s="538"/>
      <c r="K241" s="538"/>
      <c r="L241" s="538"/>
      <c r="M241" s="538"/>
      <c r="N241" s="538"/>
      <c r="O241" s="538"/>
      <c r="P241" s="538"/>
      <c r="Q241" s="538"/>
      <c r="R241" s="538"/>
      <c r="S241" s="538"/>
      <c r="T241" s="538"/>
      <c r="U241" s="538"/>
    </row>
    <row r="242" spans="1:21" x14ac:dyDescent="0.2">
      <c r="A242" s="538"/>
      <c r="B242" s="538"/>
      <c r="C242" s="538"/>
      <c r="D242" s="538"/>
      <c r="E242" s="538"/>
      <c r="F242" s="538"/>
      <c r="G242" s="538"/>
      <c r="H242" s="538"/>
      <c r="I242" s="538"/>
      <c r="J242" s="538"/>
      <c r="K242" s="538"/>
      <c r="L242" s="538"/>
      <c r="M242" s="538"/>
      <c r="N242" s="538"/>
      <c r="O242" s="538"/>
      <c r="P242" s="538"/>
      <c r="Q242" s="538"/>
      <c r="R242" s="538"/>
      <c r="S242" s="538"/>
      <c r="T242" s="538"/>
      <c r="U242" s="538"/>
    </row>
    <row r="243" spans="1:21" x14ac:dyDescent="0.2">
      <c r="A243" s="538"/>
      <c r="B243" s="538"/>
      <c r="C243" s="538"/>
      <c r="D243" s="538"/>
      <c r="E243" s="538"/>
      <c r="F243" s="538"/>
      <c r="G243" s="538"/>
      <c r="H243" s="538"/>
      <c r="I243" s="538"/>
      <c r="J243" s="538"/>
      <c r="K243" s="538"/>
      <c r="L243" s="538"/>
      <c r="M243" s="538"/>
      <c r="N243" s="538"/>
      <c r="O243" s="538"/>
      <c r="P243" s="538"/>
      <c r="Q243" s="538"/>
      <c r="R243" s="538"/>
      <c r="S243" s="538"/>
      <c r="T243" s="538"/>
      <c r="U243" s="538"/>
    </row>
    <row r="244" spans="1:21" x14ac:dyDescent="0.2">
      <c r="A244" s="538"/>
      <c r="B244" s="538"/>
      <c r="C244" s="538"/>
      <c r="D244" s="538"/>
      <c r="E244" s="538"/>
      <c r="F244" s="538"/>
      <c r="G244" s="538"/>
      <c r="H244" s="538"/>
      <c r="I244" s="538"/>
      <c r="J244" s="538"/>
      <c r="K244" s="538"/>
      <c r="L244" s="538"/>
      <c r="M244" s="538"/>
      <c r="N244" s="538"/>
      <c r="O244" s="538"/>
      <c r="P244" s="538"/>
      <c r="Q244" s="538"/>
      <c r="R244" s="538"/>
      <c r="S244" s="538"/>
      <c r="T244" s="538"/>
      <c r="U244" s="538"/>
    </row>
    <row r="245" spans="1:21" x14ac:dyDescent="0.2">
      <c r="A245" s="538"/>
      <c r="B245" s="538"/>
      <c r="C245" s="538"/>
      <c r="D245" s="538"/>
      <c r="E245" s="538"/>
      <c r="F245" s="538"/>
      <c r="G245" s="538"/>
      <c r="H245" s="538"/>
      <c r="I245" s="538"/>
      <c r="J245" s="538"/>
      <c r="K245" s="538"/>
      <c r="L245" s="538"/>
      <c r="M245" s="538"/>
      <c r="N245" s="538"/>
      <c r="O245" s="538"/>
      <c r="P245" s="538"/>
      <c r="Q245" s="538"/>
      <c r="R245" s="538"/>
      <c r="S245" s="538"/>
      <c r="T245" s="538"/>
      <c r="U245" s="538"/>
    </row>
    <row r="246" spans="1:21" x14ac:dyDescent="0.2">
      <c r="A246" s="538"/>
      <c r="B246" s="538"/>
      <c r="C246" s="538"/>
      <c r="D246" s="538"/>
      <c r="E246" s="538"/>
      <c r="F246" s="538"/>
      <c r="G246" s="538"/>
      <c r="H246" s="538"/>
      <c r="I246" s="538"/>
      <c r="J246" s="538"/>
      <c r="K246" s="538"/>
      <c r="L246" s="538"/>
      <c r="M246" s="538"/>
      <c r="N246" s="538"/>
      <c r="O246" s="538"/>
      <c r="P246" s="538"/>
      <c r="Q246" s="538"/>
      <c r="R246" s="538"/>
      <c r="S246" s="538"/>
      <c r="T246" s="538"/>
      <c r="U246" s="538"/>
    </row>
    <row r="247" spans="1:21" x14ac:dyDescent="0.2">
      <c r="A247" s="538"/>
      <c r="B247" s="538"/>
      <c r="C247" s="538"/>
      <c r="D247" s="538"/>
      <c r="E247" s="538"/>
      <c r="F247" s="538"/>
      <c r="G247" s="538"/>
      <c r="H247" s="538"/>
      <c r="I247" s="538"/>
      <c r="J247" s="538"/>
      <c r="K247" s="538"/>
      <c r="L247" s="538"/>
      <c r="M247" s="538"/>
      <c r="N247" s="538"/>
      <c r="O247" s="538"/>
      <c r="P247" s="538"/>
      <c r="Q247" s="538"/>
      <c r="R247" s="538"/>
      <c r="S247" s="538"/>
      <c r="T247" s="538"/>
      <c r="U247" s="538"/>
    </row>
    <row r="248" spans="1:21" x14ac:dyDescent="0.2">
      <c r="A248" s="538"/>
      <c r="B248" s="538"/>
      <c r="C248" s="538"/>
      <c r="D248" s="538"/>
      <c r="E248" s="538"/>
      <c r="F248" s="538"/>
      <c r="G248" s="538"/>
      <c r="H248" s="538"/>
      <c r="I248" s="538"/>
      <c r="J248" s="538"/>
      <c r="K248" s="538"/>
      <c r="L248" s="538"/>
      <c r="M248" s="538"/>
      <c r="N248" s="538"/>
      <c r="O248" s="538"/>
      <c r="P248" s="538"/>
      <c r="Q248" s="538"/>
      <c r="R248" s="538"/>
      <c r="S248" s="538"/>
      <c r="T248" s="538"/>
      <c r="U248" s="538"/>
    </row>
    <row r="249" spans="1:21" x14ac:dyDescent="0.2">
      <c r="A249" s="538"/>
      <c r="B249" s="538"/>
      <c r="C249" s="538"/>
      <c r="D249" s="538"/>
      <c r="E249" s="538"/>
      <c r="F249" s="538"/>
      <c r="G249" s="538"/>
      <c r="H249" s="538"/>
      <c r="I249" s="538"/>
      <c r="J249" s="538"/>
      <c r="K249" s="538"/>
      <c r="L249" s="538"/>
      <c r="M249" s="538"/>
      <c r="N249" s="538"/>
      <c r="O249" s="538"/>
      <c r="P249" s="538"/>
      <c r="Q249" s="538"/>
      <c r="R249" s="538"/>
      <c r="S249" s="538"/>
      <c r="T249" s="538"/>
      <c r="U249" s="538"/>
    </row>
    <row r="250" spans="1:21" x14ac:dyDescent="0.2">
      <c r="A250" s="538"/>
      <c r="B250" s="538"/>
      <c r="C250" s="538"/>
      <c r="D250" s="538"/>
      <c r="E250" s="538"/>
      <c r="F250" s="538"/>
      <c r="G250" s="538"/>
      <c r="H250" s="538"/>
      <c r="I250" s="538"/>
      <c r="J250" s="538"/>
      <c r="K250" s="538"/>
      <c r="L250" s="538"/>
      <c r="M250" s="538"/>
      <c r="N250" s="538"/>
      <c r="O250" s="538"/>
      <c r="P250" s="538"/>
      <c r="Q250" s="538"/>
      <c r="R250" s="538"/>
      <c r="S250" s="538"/>
      <c r="T250" s="538"/>
      <c r="U250" s="538"/>
    </row>
    <row r="251" spans="1:21" x14ac:dyDescent="0.2">
      <c r="A251" s="538"/>
      <c r="B251" s="538"/>
      <c r="C251" s="538"/>
      <c r="D251" s="538"/>
      <c r="E251" s="538"/>
      <c r="F251" s="538"/>
      <c r="G251" s="538"/>
      <c r="H251" s="538"/>
      <c r="I251" s="538"/>
      <c r="J251" s="538"/>
      <c r="K251" s="538"/>
      <c r="L251" s="538"/>
      <c r="M251" s="538"/>
      <c r="N251" s="538"/>
      <c r="O251" s="538"/>
      <c r="P251" s="538"/>
      <c r="Q251" s="538"/>
      <c r="R251" s="538"/>
      <c r="S251" s="538"/>
      <c r="T251" s="538"/>
      <c r="U251" s="538"/>
    </row>
    <row r="252" spans="1:21" x14ac:dyDescent="0.2">
      <c r="A252" s="538"/>
      <c r="B252" s="538"/>
      <c r="C252" s="538"/>
      <c r="D252" s="538"/>
      <c r="E252" s="538"/>
      <c r="F252" s="538"/>
      <c r="G252" s="538"/>
      <c r="H252" s="538"/>
      <c r="I252" s="538"/>
      <c r="J252" s="538"/>
      <c r="K252" s="538"/>
      <c r="L252" s="538"/>
      <c r="M252" s="538"/>
      <c r="N252" s="538"/>
      <c r="O252" s="538"/>
      <c r="P252" s="538"/>
      <c r="Q252" s="538"/>
      <c r="R252" s="538"/>
      <c r="S252" s="538"/>
      <c r="T252" s="538"/>
      <c r="U252" s="538"/>
    </row>
    <row r="253" spans="1:21" x14ac:dyDescent="0.2">
      <c r="A253" s="538"/>
      <c r="B253" s="538"/>
      <c r="C253" s="538"/>
      <c r="D253" s="538"/>
      <c r="E253" s="538"/>
      <c r="F253" s="538"/>
      <c r="G253" s="538"/>
      <c r="H253" s="538"/>
      <c r="I253" s="538"/>
      <c r="J253" s="538"/>
      <c r="K253" s="538"/>
      <c r="L253" s="538"/>
      <c r="M253" s="538"/>
      <c r="N253" s="538"/>
      <c r="O253" s="538"/>
      <c r="P253" s="538"/>
      <c r="Q253" s="538"/>
      <c r="R253" s="538"/>
      <c r="S253" s="538"/>
      <c r="T253" s="538"/>
      <c r="U253" s="538"/>
    </row>
    <row r="254" spans="1:21" x14ac:dyDescent="0.2">
      <c r="A254" s="538"/>
      <c r="B254" s="538"/>
      <c r="C254" s="538"/>
      <c r="D254" s="538"/>
      <c r="E254" s="538"/>
      <c r="F254" s="538"/>
      <c r="G254" s="538"/>
      <c r="H254" s="538"/>
      <c r="I254" s="538"/>
      <c r="J254" s="538"/>
      <c r="K254" s="538"/>
      <c r="L254" s="538"/>
      <c r="M254" s="538"/>
      <c r="N254" s="538"/>
      <c r="O254" s="538"/>
      <c r="P254" s="538"/>
      <c r="Q254" s="538"/>
      <c r="R254" s="538"/>
      <c r="S254" s="538"/>
      <c r="T254" s="538"/>
      <c r="U254" s="538"/>
    </row>
    <row r="255" spans="1:21" x14ac:dyDescent="0.2">
      <c r="A255" s="538"/>
      <c r="B255" s="538"/>
      <c r="C255" s="538"/>
      <c r="D255" s="538"/>
      <c r="E255" s="538"/>
      <c r="F255" s="538"/>
      <c r="G255" s="538"/>
      <c r="H255" s="538"/>
      <c r="I255" s="538"/>
      <c r="J255" s="538"/>
      <c r="K255" s="538"/>
      <c r="L255" s="538"/>
      <c r="M255" s="538"/>
      <c r="N255" s="538"/>
      <c r="O255" s="538"/>
      <c r="P255" s="538"/>
      <c r="Q255" s="538"/>
      <c r="R255" s="538"/>
      <c r="S255" s="538"/>
      <c r="T255" s="538"/>
      <c r="U255" s="538"/>
    </row>
    <row r="256" spans="1:21" x14ac:dyDescent="0.2">
      <c r="A256" s="538"/>
      <c r="B256" s="538"/>
      <c r="C256" s="538"/>
      <c r="D256" s="538"/>
      <c r="E256" s="538"/>
      <c r="F256" s="538"/>
      <c r="G256" s="538"/>
      <c r="H256" s="538"/>
      <c r="I256" s="538"/>
      <c r="J256" s="538"/>
      <c r="K256" s="538"/>
      <c r="L256" s="538"/>
      <c r="M256" s="538"/>
      <c r="N256" s="538"/>
      <c r="O256" s="538"/>
      <c r="P256" s="538"/>
      <c r="Q256" s="538"/>
      <c r="R256" s="538"/>
      <c r="S256" s="538"/>
      <c r="T256" s="538"/>
      <c r="U256" s="538"/>
    </row>
    <row r="257" spans="1:21" x14ac:dyDescent="0.2">
      <c r="A257" s="538"/>
      <c r="B257" s="538"/>
      <c r="C257" s="538"/>
      <c r="D257" s="538"/>
      <c r="E257" s="538"/>
      <c r="F257" s="538"/>
      <c r="G257" s="538"/>
      <c r="H257" s="538"/>
      <c r="I257" s="538"/>
      <c r="J257" s="538"/>
      <c r="K257" s="538"/>
      <c r="L257" s="538"/>
      <c r="M257" s="538"/>
      <c r="N257" s="538"/>
      <c r="O257" s="538"/>
      <c r="P257" s="538"/>
      <c r="Q257" s="538"/>
      <c r="R257" s="538"/>
      <c r="S257" s="538"/>
      <c r="T257" s="538"/>
      <c r="U257" s="538"/>
    </row>
    <row r="258" spans="1:21" x14ac:dyDescent="0.2">
      <c r="A258" s="538"/>
      <c r="B258" s="538"/>
      <c r="C258" s="538"/>
      <c r="D258" s="538"/>
      <c r="E258" s="538"/>
      <c r="F258" s="538"/>
      <c r="G258" s="538"/>
      <c r="H258" s="538"/>
      <c r="I258" s="538"/>
      <c r="J258" s="538"/>
      <c r="K258" s="538"/>
      <c r="L258" s="538"/>
      <c r="M258" s="538"/>
      <c r="N258" s="538"/>
      <c r="O258" s="538"/>
      <c r="P258" s="538"/>
      <c r="Q258" s="538"/>
      <c r="R258" s="538"/>
      <c r="S258" s="538"/>
      <c r="T258" s="538"/>
      <c r="U258" s="538"/>
    </row>
    <row r="259" spans="1:21" x14ac:dyDescent="0.2">
      <c r="A259" s="538"/>
      <c r="B259" s="538"/>
      <c r="C259" s="538"/>
      <c r="D259" s="538"/>
      <c r="E259" s="538"/>
      <c r="F259" s="538"/>
      <c r="G259" s="538"/>
      <c r="H259" s="538"/>
      <c r="I259" s="538"/>
      <c r="J259" s="538"/>
      <c r="K259" s="538"/>
      <c r="L259" s="538"/>
      <c r="M259" s="538"/>
      <c r="N259" s="538"/>
      <c r="O259" s="538"/>
      <c r="P259" s="538"/>
      <c r="Q259" s="538"/>
      <c r="R259" s="538"/>
      <c r="S259" s="538"/>
      <c r="T259" s="538"/>
      <c r="U259" s="538"/>
    </row>
    <row r="260" spans="1:21" x14ac:dyDescent="0.2">
      <c r="A260" s="538"/>
      <c r="B260" s="538"/>
      <c r="C260" s="538"/>
      <c r="D260" s="538"/>
      <c r="E260" s="538"/>
      <c r="F260" s="538"/>
      <c r="G260" s="538"/>
      <c r="H260" s="538"/>
      <c r="I260" s="538"/>
      <c r="J260" s="538"/>
      <c r="K260" s="538"/>
      <c r="L260" s="538"/>
      <c r="M260" s="538"/>
      <c r="N260" s="538"/>
      <c r="O260" s="538"/>
      <c r="P260" s="538"/>
      <c r="Q260" s="538"/>
      <c r="R260" s="538"/>
      <c r="S260" s="538"/>
      <c r="T260" s="538"/>
      <c r="U260" s="538"/>
    </row>
    <row r="261" spans="1:21" x14ac:dyDescent="0.2">
      <c r="A261" s="538"/>
      <c r="B261" s="538"/>
      <c r="C261" s="538"/>
      <c r="D261" s="538"/>
      <c r="E261" s="538"/>
      <c r="F261" s="538"/>
      <c r="G261" s="538"/>
      <c r="H261" s="538"/>
      <c r="I261" s="538"/>
      <c r="J261" s="538"/>
      <c r="K261" s="538"/>
      <c r="L261" s="538"/>
      <c r="M261" s="538"/>
      <c r="N261" s="538"/>
      <c r="O261" s="538"/>
      <c r="P261" s="538"/>
      <c r="Q261" s="538"/>
      <c r="R261" s="538"/>
      <c r="S261" s="538"/>
      <c r="T261" s="538"/>
      <c r="U261" s="538"/>
    </row>
    <row r="262" spans="1:21" x14ac:dyDescent="0.2">
      <c r="A262" s="538"/>
      <c r="B262" s="538"/>
      <c r="C262" s="538"/>
      <c r="D262" s="538"/>
      <c r="E262" s="538"/>
      <c r="F262" s="538"/>
      <c r="G262" s="538"/>
      <c r="H262" s="538"/>
      <c r="I262" s="538"/>
      <c r="J262" s="538"/>
      <c r="K262" s="538"/>
      <c r="L262" s="538"/>
      <c r="M262" s="538"/>
      <c r="N262" s="538"/>
      <c r="O262" s="538"/>
      <c r="P262" s="538"/>
      <c r="Q262" s="538"/>
      <c r="R262" s="538"/>
      <c r="S262" s="538"/>
      <c r="T262" s="538"/>
      <c r="U262" s="538"/>
    </row>
    <row r="263" spans="1:21" x14ac:dyDescent="0.2">
      <c r="A263" s="538"/>
      <c r="B263" s="538"/>
      <c r="C263" s="538"/>
      <c r="D263" s="538"/>
      <c r="E263" s="538"/>
      <c r="F263" s="538"/>
      <c r="G263" s="538"/>
      <c r="H263" s="538"/>
      <c r="I263" s="538"/>
      <c r="J263" s="538"/>
      <c r="K263" s="538"/>
      <c r="L263" s="538"/>
      <c r="M263" s="538"/>
      <c r="N263" s="538"/>
      <c r="O263" s="538"/>
      <c r="P263" s="538"/>
      <c r="Q263" s="538"/>
      <c r="R263" s="538"/>
      <c r="S263" s="538"/>
      <c r="T263" s="538"/>
      <c r="U263" s="538"/>
    </row>
    <row r="264" spans="1:21" x14ac:dyDescent="0.2">
      <c r="A264" s="538"/>
      <c r="B264" s="538"/>
      <c r="C264" s="538"/>
      <c r="D264" s="538"/>
      <c r="E264" s="538"/>
      <c r="F264" s="538"/>
      <c r="G264" s="538"/>
      <c r="H264" s="538"/>
      <c r="I264" s="538"/>
      <c r="J264" s="538"/>
      <c r="K264" s="538"/>
      <c r="L264" s="538"/>
      <c r="M264" s="538"/>
      <c r="N264" s="538"/>
      <c r="O264" s="538"/>
      <c r="P264" s="538"/>
      <c r="Q264" s="538"/>
      <c r="R264" s="538"/>
      <c r="S264" s="538"/>
      <c r="T264" s="538"/>
      <c r="U264" s="538"/>
    </row>
    <row r="265" spans="1:21" x14ac:dyDescent="0.2">
      <c r="A265" s="538"/>
      <c r="B265" s="538"/>
      <c r="C265" s="538"/>
      <c r="D265" s="538"/>
      <c r="E265" s="538"/>
      <c r="F265" s="538"/>
      <c r="G265" s="538"/>
      <c r="H265" s="538"/>
      <c r="I265" s="538"/>
      <c r="J265" s="538"/>
      <c r="K265" s="538"/>
      <c r="L265" s="538"/>
      <c r="M265" s="538"/>
      <c r="N265" s="538"/>
      <c r="O265" s="538"/>
      <c r="P265" s="538"/>
      <c r="Q265" s="538"/>
      <c r="R265" s="538"/>
      <c r="S265" s="538"/>
      <c r="T265" s="538"/>
      <c r="U265" s="538"/>
    </row>
    <row r="266" spans="1:21" x14ac:dyDescent="0.2">
      <c r="A266" s="538"/>
      <c r="B266" s="538"/>
      <c r="C266" s="538"/>
      <c r="D266" s="538"/>
      <c r="E266" s="538"/>
      <c r="F266" s="538"/>
      <c r="G266" s="538"/>
      <c r="H266" s="538"/>
      <c r="I266" s="538"/>
      <c r="J266" s="538"/>
      <c r="K266" s="538"/>
      <c r="L266" s="538"/>
      <c r="M266" s="538"/>
      <c r="N266" s="538"/>
      <c r="O266" s="538"/>
      <c r="P266" s="538"/>
      <c r="Q266" s="538"/>
      <c r="R266" s="538"/>
      <c r="S266" s="538"/>
      <c r="T266" s="538"/>
      <c r="U266" s="538"/>
    </row>
    <row r="267" spans="1:21" x14ac:dyDescent="0.2">
      <c r="A267" s="538"/>
      <c r="B267" s="538"/>
      <c r="C267" s="538"/>
      <c r="D267" s="538"/>
      <c r="E267" s="538"/>
      <c r="F267" s="538"/>
      <c r="G267" s="538"/>
      <c r="H267" s="538"/>
      <c r="I267" s="538"/>
      <c r="J267" s="538"/>
      <c r="K267" s="538"/>
      <c r="L267" s="538"/>
      <c r="M267" s="538"/>
      <c r="N267" s="538"/>
      <c r="O267" s="538"/>
      <c r="P267" s="538"/>
      <c r="Q267" s="538"/>
      <c r="R267" s="538"/>
      <c r="S267" s="538"/>
      <c r="T267" s="538"/>
      <c r="U267" s="538"/>
    </row>
    <row r="268" spans="1:21" x14ac:dyDescent="0.2">
      <c r="A268" s="538"/>
      <c r="B268" s="538"/>
      <c r="C268" s="538"/>
      <c r="D268" s="538"/>
      <c r="E268" s="538"/>
      <c r="F268" s="538"/>
      <c r="G268" s="538"/>
      <c r="H268" s="538"/>
      <c r="I268" s="538"/>
      <c r="J268" s="538"/>
      <c r="K268" s="538"/>
      <c r="L268" s="538"/>
      <c r="M268" s="538"/>
      <c r="N268" s="538"/>
      <c r="O268" s="538"/>
      <c r="P268" s="538"/>
      <c r="Q268" s="538"/>
      <c r="R268" s="538"/>
      <c r="S268" s="538"/>
      <c r="T268" s="538"/>
      <c r="U268" s="538"/>
    </row>
    <row r="269" spans="1:21" x14ac:dyDescent="0.2">
      <c r="A269" s="538"/>
      <c r="B269" s="538"/>
      <c r="C269" s="538"/>
      <c r="D269" s="538"/>
      <c r="E269" s="538"/>
      <c r="F269" s="538"/>
      <c r="G269" s="538"/>
      <c r="H269" s="538"/>
      <c r="I269" s="538"/>
      <c r="J269" s="538"/>
      <c r="K269" s="538"/>
      <c r="L269" s="538"/>
      <c r="M269" s="538"/>
      <c r="N269" s="538"/>
      <c r="O269" s="538"/>
      <c r="P269" s="538"/>
      <c r="Q269" s="538"/>
      <c r="R269" s="538"/>
      <c r="S269" s="538"/>
      <c r="T269" s="538"/>
      <c r="U269" s="538"/>
    </row>
    <row r="270" spans="1:21" x14ac:dyDescent="0.2">
      <c r="A270" s="538"/>
      <c r="B270" s="538"/>
      <c r="C270" s="538"/>
      <c r="D270" s="538"/>
      <c r="E270" s="538"/>
      <c r="F270" s="538"/>
      <c r="G270" s="538"/>
      <c r="H270" s="538"/>
      <c r="I270" s="538"/>
      <c r="J270" s="538"/>
      <c r="K270" s="538"/>
      <c r="L270" s="538"/>
      <c r="M270" s="538"/>
      <c r="N270" s="538"/>
      <c r="O270" s="538"/>
      <c r="P270" s="538"/>
      <c r="Q270" s="538"/>
      <c r="R270" s="538"/>
      <c r="S270" s="538"/>
      <c r="T270" s="538"/>
      <c r="U270" s="538"/>
    </row>
  </sheetData>
  <sheetProtection algorithmName="SHA-512" hashValue="MUoccoa4HYg+1gEy5fd5gta+4wsA1zHxm7Ghs5Ejgsxier//U+I3n1WzqB5FvR6fpMIa1zrHghpsPDzIqch9ig==" saltValue="qs0ogspjqIB4X6kyW+2qaQ==" spinCount="100000" sheet="1" objects="1" scenarios="1" selectLockedCells="1" selectUnlockedCells="1"/>
  <mergeCells count="90">
    <mergeCell ref="A64:R64"/>
    <mergeCell ref="D61:R61"/>
    <mergeCell ref="D54:R54"/>
    <mergeCell ref="D62:R62"/>
    <mergeCell ref="D55:R55"/>
    <mergeCell ref="D59:R59"/>
    <mergeCell ref="D63:R63"/>
    <mergeCell ref="A149:C149"/>
    <mergeCell ref="A66:R66"/>
    <mergeCell ref="A89:C89"/>
    <mergeCell ref="A90:C90"/>
    <mergeCell ref="A91:C91"/>
    <mergeCell ref="A68:U68"/>
    <mergeCell ref="C70:F70"/>
    <mergeCell ref="A147:C147"/>
    <mergeCell ref="M70:O70"/>
    <mergeCell ref="T122:U122"/>
    <mergeCell ref="A119:C119"/>
    <mergeCell ref="A120:C120"/>
    <mergeCell ref="A121:S121"/>
    <mergeCell ref="A148:C148"/>
    <mergeCell ref="A122:S122"/>
    <mergeCell ref="A123:U123"/>
    <mergeCell ref="A65:R65"/>
    <mergeCell ref="D9:R9"/>
    <mergeCell ref="D10:R10"/>
    <mergeCell ref="D12:R12"/>
    <mergeCell ref="D13:R13"/>
    <mergeCell ref="D49:R49"/>
    <mergeCell ref="D50:R50"/>
    <mergeCell ref="D57:R57"/>
    <mergeCell ref="D14:R14"/>
    <mergeCell ref="D17:R17"/>
    <mergeCell ref="D21:R21"/>
    <mergeCell ref="D60:R60"/>
    <mergeCell ref="D58:R58"/>
    <mergeCell ref="D45:R45"/>
    <mergeCell ref="D46:R46"/>
    <mergeCell ref="D47:R47"/>
    <mergeCell ref="D48:R48"/>
    <mergeCell ref="D42:R42"/>
    <mergeCell ref="D43:R43"/>
    <mergeCell ref="D44:R44"/>
    <mergeCell ref="D56:R56"/>
    <mergeCell ref="D51:R51"/>
    <mergeCell ref="D52:R52"/>
    <mergeCell ref="D53:R53"/>
    <mergeCell ref="A33:R33"/>
    <mergeCell ref="D29:R29"/>
    <mergeCell ref="D30:R30"/>
    <mergeCell ref="A126:U126"/>
    <mergeCell ref="C128:F128"/>
    <mergeCell ref="M128:O128"/>
    <mergeCell ref="T92:U92"/>
    <mergeCell ref="A93:S93"/>
    <mergeCell ref="T93:U93"/>
    <mergeCell ref="A94:U94"/>
    <mergeCell ref="A92:S92"/>
    <mergeCell ref="T121:U121"/>
    <mergeCell ref="A97:U97"/>
    <mergeCell ref="C99:F99"/>
    <mergeCell ref="M99:O99"/>
    <mergeCell ref="A118:C118"/>
    <mergeCell ref="C40:F40"/>
    <mergeCell ref="M40:N40"/>
    <mergeCell ref="A38:U38"/>
    <mergeCell ref="A34:U34"/>
    <mergeCell ref="A35:U35"/>
    <mergeCell ref="A36:U36"/>
    <mergeCell ref="D23:R23"/>
    <mergeCell ref="D27:R27"/>
    <mergeCell ref="D28:R28"/>
    <mergeCell ref="A31:R31"/>
    <mergeCell ref="A32:R32"/>
    <mergeCell ref="A2:U2"/>
    <mergeCell ref="A1:U1"/>
    <mergeCell ref="D25:R25"/>
    <mergeCell ref="D26:R26"/>
    <mergeCell ref="D16:R16"/>
    <mergeCell ref="D18:R18"/>
    <mergeCell ref="D19:R19"/>
    <mergeCell ref="D20:R20"/>
    <mergeCell ref="A3:U3"/>
    <mergeCell ref="A5:U5"/>
    <mergeCell ref="C7:F7"/>
    <mergeCell ref="D24:R24"/>
    <mergeCell ref="M7:N7"/>
    <mergeCell ref="D22:R22"/>
    <mergeCell ref="D15:R15"/>
    <mergeCell ref="D11:R11"/>
  </mergeCells>
  <phoneticPr fontId="2" type="noConversion"/>
  <conditionalFormatting sqref="S64:U65 S31:U32 D147:U148 D89:U89 D118:U118">
    <cfRule type="cellIs" dxfId="2" priority="1" stopIfTrue="1" operator="equal">
      <formula>0</formula>
    </cfRule>
  </conditionalFormatting>
  <pageMargins left="0.75" right="0.75" top="1" bottom="1" header="0.5" footer="0.5"/>
  <pageSetup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57"/>
  </sheetPr>
  <dimension ref="A1:U29"/>
  <sheetViews>
    <sheetView topLeftCell="C7" zoomScale="90" zoomScaleNormal="90" workbookViewId="0">
      <selection activeCell="AM36" sqref="AM36"/>
    </sheetView>
  </sheetViews>
  <sheetFormatPr defaultColWidth="9.140625" defaultRowHeight="12.75" x14ac:dyDescent="0.2"/>
  <cols>
    <col min="1" max="1" width="5.28515625" style="28" customWidth="1"/>
    <col min="2" max="2" width="9.7109375" style="28" customWidth="1"/>
    <col min="3" max="3" width="5.7109375" style="28" customWidth="1"/>
    <col min="4" max="21" width="6.42578125" style="28" customWidth="1"/>
    <col min="22" max="16384" width="9.140625" style="28"/>
  </cols>
  <sheetData>
    <row r="1" spans="1:21" ht="12.75" customHeight="1" x14ac:dyDescent="0.2">
      <c r="A1" s="717" t="s">
        <v>355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  <c r="Q1" s="717"/>
      <c r="R1" s="717"/>
      <c r="S1" s="717"/>
      <c r="T1" s="744" t="s">
        <v>203</v>
      </c>
      <c r="U1" s="744"/>
    </row>
    <row r="2" spans="1:21" ht="12.75" customHeight="1" x14ac:dyDescent="0.2">
      <c r="A2" s="719" t="s">
        <v>356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19"/>
      <c r="T2" s="746" t="s">
        <v>204</v>
      </c>
      <c r="U2" s="746"/>
    </row>
    <row r="3" spans="1:21" ht="12.75" customHeight="1" x14ac:dyDescent="0.2">
      <c r="A3" s="747" t="s">
        <v>257</v>
      </c>
      <c r="B3" s="747"/>
      <c r="C3" s="747"/>
      <c r="D3" s="747"/>
      <c r="E3" s="747"/>
      <c r="F3" s="747"/>
      <c r="G3" s="747"/>
      <c r="H3" s="747"/>
      <c r="I3" s="747"/>
      <c r="J3" s="747"/>
      <c r="K3" s="747"/>
      <c r="L3" s="747"/>
      <c r="M3" s="747"/>
      <c r="N3" s="747"/>
      <c r="O3" s="747"/>
      <c r="P3" s="747"/>
      <c r="Q3" s="747"/>
      <c r="R3" s="747"/>
      <c r="S3" s="747"/>
      <c r="T3" s="747"/>
      <c r="U3" s="747"/>
    </row>
    <row r="4" spans="1:21" ht="12.75" customHeight="1" x14ac:dyDescent="0.2">
      <c r="A4" s="7"/>
      <c r="B4" s="8"/>
      <c r="C4" s="8"/>
      <c r="D4" s="32"/>
      <c r="E4" s="8"/>
      <c r="F4" s="8"/>
      <c r="G4" s="8"/>
      <c r="H4" s="29"/>
      <c r="I4" s="29"/>
      <c r="J4" s="30"/>
      <c r="K4" s="21"/>
      <c r="L4" s="21"/>
      <c r="M4" s="20"/>
      <c r="N4" s="21"/>
      <c r="O4" s="21"/>
      <c r="P4" s="8"/>
      <c r="Q4" s="11"/>
      <c r="R4" s="11"/>
      <c r="S4" s="9"/>
      <c r="T4" s="8"/>
      <c r="U4" s="18"/>
    </row>
    <row r="5" spans="1:21" ht="14.25" customHeight="1" x14ac:dyDescent="0.25">
      <c r="A5" s="721" t="s">
        <v>234</v>
      </c>
      <c r="B5" s="721"/>
      <c r="C5" s="721"/>
      <c r="D5" s="721"/>
      <c r="E5" s="721"/>
      <c r="F5" s="721"/>
      <c r="G5" s="721"/>
      <c r="H5" s="721"/>
      <c r="I5" s="721"/>
      <c r="J5" s="721"/>
      <c r="K5" s="721"/>
      <c r="L5" s="721"/>
      <c r="M5" s="721"/>
      <c r="N5" s="721"/>
      <c r="O5" s="721"/>
      <c r="P5" s="721"/>
      <c r="Q5" s="721"/>
      <c r="R5" s="721"/>
      <c r="S5" s="721"/>
      <c r="T5" s="721"/>
      <c r="U5" s="721"/>
    </row>
    <row r="6" spans="1:21" ht="6.75" customHeight="1" x14ac:dyDescent="0.2">
      <c r="A6" s="7"/>
      <c r="B6" s="8"/>
      <c r="C6" s="8"/>
      <c r="D6" s="1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11"/>
      <c r="R6" s="11"/>
      <c r="S6" s="9"/>
      <c r="T6" s="9"/>
      <c r="U6" s="18"/>
    </row>
    <row r="7" spans="1:21" x14ac:dyDescent="0.2">
      <c r="A7" s="14"/>
      <c r="B7" s="15" t="s">
        <v>206</v>
      </c>
      <c r="C7" s="804">
        <f>'TC 66-204 page 1'!C7:F7</f>
        <v>0</v>
      </c>
      <c r="D7" s="804"/>
      <c r="E7" s="804"/>
      <c r="F7" s="804"/>
      <c r="G7" s="34"/>
      <c r="H7" s="8"/>
      <c r="I7" s="8"/>
      <c r="J7" s="9"/>
      <c r="K7" s="9"/>
      <c r="L7" s="19" t="s">
        <v>211</v>
      </c>
      <c r="M7" s="749">
        <f>'TC 66-204 page 2'!M8:N8</f>
        <v>0</v>
      </c>
      <c r="N7" s="725"/>
      <c r="O7" s="725"/>
      <c r="P7" s="31"/>
      <c r="Q7" s="32"/>
      <c r="R7" s="19" t="s">
        <v>332</v>
      </c>
      <c r="S7" s="19"/>
      <c r="T7" s="19"/>
      <c r="U7" s="22"/>
    </row>
    <row r="8" spans="1:21" ht="6.75" customHeight="1" thickBot="1" x14ac:dyDescent="0.25">
      <c r="A8" s="7"/>
      <c r="B8" s="33"/>
      <c r="C8" s="34"/>
      <c r="D8" s="18"/>
      <c r="E8" s="34"/>
      <c r="F8" s="34"/>
      <c r="G8" s="34"/>
      <c r="H8" s="34"/>
      <c r="I8" s="34"/>
      <c r="J8" s="34"/>
      <c r="K8" s="34"/>
      <c r="L8" s="35"/>
      <c r="M8" s="31"/>
      <c r="N8" s="18"/>
      <c r="O8" s="34"/>
      <c r="P8" s="34"/>
      <c r="Q8" s="34"/>
      <c r="R8" s="34"/>
      <c r="S8" s="9"/>
      <c r="T8" s="9"/>
      <c r="U8" s="18"/>
    </row>
    <row r="9" spans="1:21" ht="17.25" customHeight="1" x14ac:dyDescent="0.2">
      <c r="A9" s="5"/>
      <c r="B9" s="3"/>
      <c r="C9" s="3"/>
      <c r="D9" s="341">
        <v>83</v>
      </c>
      <c r="E9" s="341">
        <v>84</v>
      </c>
      <c r="F9" s="341">
        <v>85</v>
      </c>
      <c r="G9" s="341">
        <v>86</v>
      </c>
      <c r="H9" s="341">
        <v>87</v>
      </c>
      <c r="I9" s="341">
        <v>88</v>
      </c>
      <c r="J9" s="341">
        <v>89</v>
      </c>
      <c r="K9" s="341">
        <v>90</v>
      </c>
      <c r="L9" s="341">
        <v>91</v>
      </c>
      <c r="M9" s="341">
        <v>92</v>
      </c>
      <c r="N9" s="341">
        <v>93</v>
      </c>
      <c r="O9" s="341">
        <v>94</v>
      </c>
      <c r="P9" s="341">
        <v>95</v>
      </c>
      <c r="Q9" s="341">
        <v>96</v>
      </c>
      <c r="R9" s="341">
        <v>97</v>
      </c>
      <c r="S9" s="341">
        <v>98</v>
      </c>
      <c r="T9" s="341">
        <v>99</v>
      </c>
      <c r="U9" s="339">
        <v>100</v>
      </c>
    </row>
    <row r="10" spans="1:21" ht="120.75" customHeight="1" x14ac:dyDescent="0.2">
      <c r="A10" s="6" t="s">
        <v>212</v>
      </c>
      <c r="B10" s="36" t="s">
        <v>213</v>
      </c>
      <c r="C10" s="4" t="s">
        <v>214</v>
      </c>
      <c r="D10" s="26" t="s">
        <v>604</v>
      </c>
      <c r="E10" s="26" t="s">
        <v>605</v>
      </c>
      <c r="F10" s="26" t="s">
        <v>606</v>
      </c>
      <c r="G10" s="9"/>
      <c r="H10" s="2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113"/>
    </row>
    <row r="11" spans="1:21" ht="18.75" customHeight="1" x14ac:dyDescent="0.2">
      <c r="A11" s="507"/>
      <c r="B11" s="491"/>
      <c r="C11" s="491"/>
      <c r="D11" s="491"/>
      <c r="E11" s="491"/>
      <c r="F11" s="491"/>
      <c r="G11" s="491"/>
      <c r="H11" s="491"/>
      <c r="I11" s="491"/>
      <c r="J11" s="491"/>
      <c r="K11" s="491"/>
      <c r="L11" s="491"/>
      <c r="M11" s="491"/>
      <c r="N11" s="500"/>
      <c r="O11" s="500"/>
      <c r="P11" s="500"/>
      <c r="Q11" s="500"/>
      <c r="R11" s="500"/>
      <c r="S11" s="500"/>
      <c r="T11" s="500"/>
      <c r="U11" s="494"/>
    </row>
    <row r="12" spans="1:21" ht="18.75" customHeight="1" x14ac:dyDescent="0.2">
      <c r="A12" s="507"/>
      <c r="B12" s="491"/>
      <c r="C12" s="491"/>
      <c r="D12" s="491"/>
      <c r="E12" s="491"/>
      <c r="F12" s="491"/>
      <c r="G12" s="491"/>
      <c r="H12" s="491"/>
      <c r="I12" s="491"/>
      <c r="J12" s="491"/>
      <c r="K12" s="491"/>
      <c r="L12" s="491"/>
      <c r="M12" s="491"/>
      <c r="N12" s="500"/>
      <c r="O12" s="500"/>
      <c r="P12" s="500"/>
      <c r="Q12" s="500"/>
      <c r="R12" s="500"/>
      <c r="S12" s="500"/>
      <c r="T12" s="500"/>
      <c r="U12" s="494"/>
    </row>
    <row r="13" spans="1:21" ht="18.75" customHeight="1" x14ac:dyDescent="0.2">
      <c r="A13" s="507"/>
      <c r="B13" s="491"/>
      <c r="C13" s="491"/>
      <c r="D13" s="491"/>
      <c r="E13" s="491"/>
      <c r="F13" s="491"/>
      <c r="G13" s="491"/>
      <c r="H13" s="491"/>
      <c r="I13" s="491"/>
      <c r="J13" s="491"/>
      <c r="K13" s="491"/>
      <c r="L13" s="491"/>
      <c r="M13" s="491"/>
      <c r="N13" s="500"/>
      <c r="O13" s="500"/>
      <c r="P13" s="500"/>
      <c r="Q13" s="500"/>
      <c r="R13" s="500"/>
      <c r="S13" s="500"/>
      <c r="T13" s="500"/>
      <c r="U13" s="494"/>
    </row>
    <row r="14" spans="1:21" ht="18.75" customHeight="1" x14ac:dyDescent="0.2">
      <c r="A14" s="507"/>
      <c r="B14" s="491"/>
      <c r="C14" s="491"/>
      <c r="D14" s="491"/>
      <c r="E14" s="491"/>
      <c r="F14" s="491"/>
      <c r="G14" s="491"/>
      <c r="H14" s="491"/>
      <c r="I14" s="491"/>
      <c r="J14" s="491"/>
      <c r="K14" s="491"/>
      <c r="L14" s="491"/>
      <c r="M14" s="491"/>
      <c r="N14" s="500"/>
      <c r="O14" s="500"/>
      <c r="P14" s="500"/>
      <c r="Q14" s="500"/>
      <c r="R14" s="500"/>
      <c r="S14" s="500"/>
      <c r="T14" s="500"/>
      <c r="U14" s="494"/>
    </row>
    <row r="15" spans="1:21" ht="18.75" customHeight="1" x14ac:dyDescent="0.2">
      <c r="A15" s="507"/>
      <c r="B15" s="491"/>
      <c r="C15" s="491"/>
      <c r="D15" s="491"/>
      <c r="E15" s="491"/>
      <c r="F15" s="491"/>
      <c r="G15" s="491"/>
      <c r="H15" s="491"/>
      <c r="I15" s="491"/>
      <c r="J15" s="491"/>
      <c r="K15" s="491"/>
      <c r="L15" s="491"/>
      <c r="M15" s="491"/>
      <c r="N15" s="491"/>
      <c r="O15" s="491"/>
      <c r="P15" s="491"/>
      <c r="Q15" s="491"/>
      <c r="R15" s="491"/>
      <c r="S15" s="491"/>
      <c r="T15" s="491"/>
      <c r="U15" s="494"/>
    </row>
    <row r="16" spans="1:21" ht="18.75" customHeight="1" x14ac:dyDescent="0.2">
      <c r="A16" s="507"/>
      <c r="B16" s="491"/>
      <c r="C16" s="491"/>
      <c r="D16" s="491"/>
      <c r="E16" s="491"/>
      <c r="F16" s="491"/>
      <c r="G16" s="491"/>
      <c r="H16" s="491"/>
      <c r="I16" s="491"/>
      <c r="J16" s="491"/>
      <c r="K16" s="491"/>
      <c r="L16" s="491"/>
      <c r="M16" s="491"/>
      <c r="N16" s="491"/>
      <c r="O16" s="491"/>
      <c r="P16" s="491"/>
      <c r="Q16" s="491"/>
      <c r="R16" s="491"/>
      <c r="S16" s="491"/>
      <c r="T16" s="491"/>
      <c r="U16" s="494"/>
    </row>
    <row r="17" spans="1:21" ht="18.75" customHeight="1" x14ac:dyDescent="0.2">
      <c r="A17" s="507"/>
      <c r="B17" s="491"/>
      <c r="C17" s="491"/>
      <c r="D17" s="491"/>
      <c r="E17" s="491"/>
      <c r="F17" s="491"/>
      <c r="G17" s="491"/>
      <c r="H17" s="491"/>
      <c r="I17" s="491"/>
      <c r="J17" s="491"/>
      <c r="K17" s="491"/>
      <c r="L17" s="491"/>
      <c r="M17" s="491"/>
      <c r="N17" s="491"/>
      <c r="O17" s="491"/>
      <c r="P17" s="491"/>
      <c r="Q17" s="491"/>
      <c r="R17" s="491"/>
      <c r="S17" s="491"/>
      <c r="T17" s="491"/>
      <c r="U17" s="494"/>
    </row>
    <row r="18" spans="1:21" ht="18.75" customHeight="1" x14ac:dyDescent="0.2">
      <c r="A18" s="507"/>
      <c r="B18" s="491"/>
      <c r="C18" s="491"/>
      <c r="D18" s="491"/>
      <c r="E18" s="491"/>
      <c r="F18" s="491"/>
      <c r="G18" s="491"/>
      <c r="H18" s="491"/>
      <c r="I18" s="491"/>
      <c r="J18" s="491"/>
      <c r="K18" s="491"/>
      <c r="L18" s="491"/>
      <c r="M18" s="491"/>
      <c r="N18" s="491"/>
      <c r="O18" s="491"/>
      <c r="P18" s="491"/>
      <c r="Q18" s="491"/>
      <c r="R18" s="491"/>
      <c r="S18" s="491"/>
      <c r="T18" s="491"/>
      <c r="U18" s="494"/>
    </row>
    <row r="19" spans="1:21" ht="18.75" customHeight="1" x14ac:dyDescent="0.2">
      <c r="A19" s="507"/>
      <c r="B19" s="491"/>
      <c r="C19" s="491"/>
      <c r="D19" s="491"/>
      <c r="E19" s="491"/>
      <c r="F19" s="491"/>
      <c r="G19" s="491"/>
      <c r="H19" s="491"/>
      <c r="I19" s="491"/>
      <c r="J19" s="491"/>
      <c r="K19" s="491"/>
      <c r="L19" s="491"/>
      <c r="M19" s="491"/>
      <c r="N19" s="491"/>
      <c r="O19" s="491"/>
      <c r="P19" s="491"/>
      <c r="Q19" s="491"/>
      <c r="R19" s="491"/>
      <c r="S19" s="491"/>
      <c r="T19" s="491"/>
      <c r="U19" s="494"/>
    </row>
    <row r="20" spans="1:21" ht="18.75" customHeight="1" x14ac:dyDescent="0.2">
      <c r="A20" s="507"/>
      <c r="B20" s="491"/>
      <c r="C20" s="491"/>
      <c r="D20" s="491"/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491"/>
      <c r="P20" s="491"/>
      <c r="Q20" s="491"/>
      <c r="R20" s="491"/>
      <c r="S20" s="491"/>
      <c r="T20" s="491"/>
      <c r="U20" s="494"/>
    </row>
    <row r="21" spans="1:21" ht="18.75" customHeight="1" x14ac:dyDescent="0.2">
      <c r="A21" s="507"/>
      <c r="B21" s="491"/>
      <c r="C21" s="491"/>
      <c r="D21" s="491"/>
      <c r="E21" s="491"/>
      <c r="F21" s="491"/>
      <c r="G21" s="491"/>
      <c r="H21" s="491"/>
      <c r="I21" s="491"/>
      <c r="J21" s="491"/>
      <c r="K21" s="491"/>
      <c r="L21" s="491"/>
      <c r="M21" s="491"/>
      <c r="N21" s="491"/>
      <c r="O21" s="491"/>
      <c r="P21" s="491"/>
      <c r="Q21" s="491"/>
      <c r="R21" s="491"/>
      <c r="S21" s="491"/>
      <c r="T21" s="491"/>
      <c r="U21" s="494"/>
    </row>
    <row r="22" spans="1:21" ht="18.75" customHeight="1" x14ac:dyDescent="0.2">
      <c r="A22" s="507"/>
      <c r="B22" s="491"/>
      <c r="C22" s="491"/>
      <c r="D22" s="491"/>
      <c r="E22" s="491"/>
      <c r="F22" s="491"/>
      <c r="G22" s="491"/>
      <c r="H22" s="491"/>
      <c r="I22" s="491"/>
      <c r="J22" s="491"/>
      <c r="K22" s="491"/>
      <c r="L22" s="491"/>
      <c r="M22" s="491"/>
      <c r="N22" s="491"/>
      <c r="O22" s="491"/>
      <c r="P22" s="491"/>
      <c r="Q22" s="491"/>
      <c r="R22" s="491"/>
      <c r="S22" s="491"/>
      <c r="T22" s="491"/>
      <c r="U22" s="494"/>
    </row>
    <row r="23" spans="1:21" ht="18.75" customHeight="1" x14ac:dyDescent="0.2">
      <c r="A23" s="507"/>
      <c r="B23" s="491"/>
      <c r="C23" s="491"/>
      <c r="D23" s="491"/>
      <c r="E23" s="491"/>
      <c r="F23" s="491"/>
      <c r="G23" s="491"/>
      <c r="H23" s="491"/>
      <c r="I23" s="491"/>
      <c r="J23" s="491"/>
      <c r="K23" s="491"/>
      <c r="L23" s="491"/>
      <c r="M23" s="491"/>
      <c r="N23" s="491"/>
      <c r="O23" s="491"/>
      <c r="P23" s="491"/>
      <c r="Q23" s="491"/>
      <c r="R23" s="491"/>
      <c r="S23" s="491"/>
      <c r="T23" s="491"/>
      <c r="U23" s="494"/>
    </row>
    <row r="24" spans="1:21" ht="18.75" customHeight="1" x14ac:dyDescent="0.2">
      <c r="A24" s="507"/>
      <c r="B24" s="491"/>
      <c r="C24" s="491"/>
      <c r="D24" s="491"/>
      <c r="E24" s="491"/>
      <c r="F24" s="491"/>
      <c r="G24" s="491"/>
      <c r="H24" s="491"/>
      <c r="I24" s="491"/>
      <c r="J24" s="491"/>
      <c r="K24" s="491"/>
      <c r="L24" s="491"/>
      <c r="M24" s="491"/>
      <c r="N24" s="491"/>
      <c r="O24" s="491"/>
      <c r="P24" s="491"/>
      <c r="Q24" s="491"/>
      <c r="R24" s="491"/>
      <c r="S24" s="491"/>
      <c r="T24" s="491"/>
      <c r="U24" s="494"/>
    </row>
    <row r="25" spans="1:21" ht="18.75" customHeight="1" x14ac:dyDescent="0.2">
      <c r="A25" s="507"/>
      <c r="B25" s="491"/>
      <c r="C25" s="491"/>
      <c r="D25" s="491"/>
      <c r="E25" s="491"/>
      <c r="F25" s="491"/>
      <c r="G25" s="491"/>
      <c r="H25" s="491"/>
      <c r="I25" s="491"/>
      <c r="J25" s="491"/>
      <c r="K25" s="491"/>
      <c r="L25" s="491"/>
      <c r="M25" s="491"/>
      <c r="N25" s="491"/>
      <c r="O25" s="491"/>
      <c r="P25" s="491"/>
      <c r="Q25" s="491"/>
      <c r="R25" s="491"/>
      <c r="S25" s="491"/>
      <c r="T25" s="491"/>
      <c r="U25" s="494"/>
    </row>
    <row r="26" spans="1:21" ht="18.75" customHeight="1" thickBot="1" x14ac:dyDescent="0.25">
      <c r="A26" s="508"/>
      <c r="B26" s="492"/>
      <c r="C26" s="492"/>
      <c r="D26" s="492"/>
      <c r="E26" s="492"/>
      <c r="F26" s="492"/>
      <c r="G26" s="492"/>
      <c r="H26" s="492"/>
      <c r="I26" s="492"/>
      <c r="J26" s="492"/>
      <c r="K26" s="492"/>
      <c r="L26" s="492"/>
      <c r="M26" s="492"/>
      <c r="N26" s="492"/>
      <c r="O26" s="492"/>
      <c r="P26" s="492"/>
      <c r="Q26" s="492"/>
      <c r="R26" s="492"/>
      <c r="S26" s="492"/>
      <c r="T26" s="492"/>
      <c r="U26" s="509"/>
    </row>
    <row r="27" spans="1:21" ht="18.75" customHeight="1" x14ac:dyDescent="0.2">
      <c r="A27" s="750" t="s">
        <v>231</v>
      </c>
      <c r="B27" s="728"/>
      <c r="C27" s="410" t="str">
        <f t="shared" ref="C27:U27" si="0">IF(SUM(C11:C26)=0,"",SUM(C11:C26))</f>
        <v/>
      </c>
      <c r="D27" s="107" t="str">
        <f t="shared" si="0"/>
        <v/>
      </c>
      <c r="E27" s="108" t="str">
        <f t="shared" si="0"/>
        <v/>
      </c>
      <c r="F27" s="108" t="str">
        <f t="shared" si="0"/>
        <v/>
      </c>
      <c r="G27" s="109" t="str">
        <f t="shared" si="0"/>
        <v/>
      </c>
      <c r="H27" s="108" t="str">
        <f t="shared" si="0"/>
        <v/>
      </c>
      <c r="I27" s="109" t="str">
        <f t="shared" si="0"/>
        <v/>
      </c>
      <c r="J27" s="108" t="str">
        <f t="shared" si="0"/>
        <v/>
      </c>
      <c r="K27" s="108" t="str">
        <f t="shared" si="0"/>
        <v/>
      </c>
      <c r="L27" s="108" t="str">
        <f t="shared" si="0"/>
        <v/>
      </c>
      <c r="M27" s="108" t="str">
        <f t="shared" si="0"/>
        <v/>
      </c>
      <c r="N27" s="105" t="str">
        <f t="shared" si="0"/>
        <v/>
      </c>
      <c r="O27" s="110" t="str">
        <f t="shared" si="0"/>
        <v/>
      </c>
      <c r="P27" s="120" t="str">
        <f t="shared" si="0"/>
        <v/>
      </c>
      <c r="Q27" s="105" t="str">
        <f t="shared" si="0"/>
        <v/>
      </c>
      <c r="R27" s="110" t="str">
        <f t="shared" si="0"/>
        <v/>
      </c>
      <c r="S27" s="120" t="str">
        <f t="shared" si="0"/>
        <v/>
      </c>
      <c r="T27" s="370" t="str">
        <f t="shared" si="0"/>
        <v/>
      </c>
      <c r="U27" s="121" t="str">
        <f t="shared" si="0"/>
        <v/>
      </c>
    </row>
    <row r="28" spans="1:21" ht="18.75" customHeight="1" x14ac:dyDescent="0.2">
      <c r="A28" s="114"/>
      <c r="B28" s="451" t="s">
        <v>232</v>
      </c>
      <c r="C28" s="409"/>
      <c r="D28" s="344" t="str">
        <f>D27</f>
        <v/>
      </c>
      <c r="E28" s="99" t="str">
        <f t="shared" ref="E28:U28" si="1">E27</f>
        <v/>
      </c>
      <c r="F28" s="99" t="str">
        <f t="shared" si="1"/>
        <v/>
      </c>
      <c r="G28" s="345" t="str">
        <f t="shared" si="1"/>
        <v/>
      </c>
      <c r="H28" s="99" t="str">
        <f t="shared" si="1"/>
        <v/>
      </c>
      <c r="I28" s="345" t="str">
        <f t="shared" si="1"/>
        <v/>
      </c>
      <c r="J28" s="99" t="str">
        <f t="shared" si="1"/>
        <v/>
      </c>
      <c r="K28" s="99" t="str">
        <f t="shared" si="1"/>
        <v/>
      </c>
      <c r="L28" s="99" t="str">
        <f t="shared" si="1"/>
        <v/>
      </c>
      <c r="M28" s="99" t="str">
        <f t="shared" si="1"/>
        <v/>
      </c>
      <c r="N28" s="43" t="str">
        <f t="shared" si="1"/>
        <v/>
      </c>
      <c r="O28" s="346" t="str">
        <f t="shared" si="1"/>
        <v/>
      </c>
      <c r="P28" s="126" t="str">
        <f t="shared" si="1"/>
        <v/>
      </c>
      <c r="Q28" s="43" t="str">
        <f t="shared" si="1"/>
        <v/>
      </c>
      <c r="R28" s="346" t="str">
        <f t="shared" si="1"/>
        <v/>
      </c>
      <c r="S28" s="126" t="str">
        <f t="shared" si="1"/>
        <v/>
      </c>
      <c r="T28" s="263" t="str">
        <f t="shared" si="1"/>
        <v/>
      </c>
      <c r="U28" s="342" t="str">
        <f t="shared" si="1"/>
        <v/>
      </c>
    </row>
    <row r="29" spans="1:21" ht="18.75" customHeight="1" thickBot="1" x14ac:dyDescent="0.25">
      <c r="A29" s="115"/>
      <c r="B29" s="452" t="s">
        <v>233</v>
      </c>
      <c r="C29" s="453"/>
      <c r="D29" s="122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4"/>
    </row>
  </sheetData>
  <sheetProtection algorithmName="SHA-512" hashValue="7PbTuhF6fvVB6zF+SyNf53JYCcry77WAP28czvmbbpEUG0K9j6nZvtKovQTZ+3+x6/VuSUeZralKkyW9AtUdzA==" saltValue="VVZcZIXAPZXCz1DNWxsrYQ==" spinCount="100000" sheet="1" objects="1" scenarios="1" selectLockedCells="1" selectUnlockedCells="1"/>
  <mergeCells count="9">
    <mergeCell ref="A1:S1"/>
    <mergeCell ref="T1:U1"/>
    <mergeCell ref="A2:S2"/>
    <mergeCell ref="T2:U2"/>
    <mergeCell ref="A27:B27"/>
    <mergeCell ref="A3:U3"/>
    <mergeCell ref="A5:U5"/>
    <mergeCell ref="C7:F7"/>
    <mergeCell ref="M7:O7"/>
  </mergeCells>
  <phoneticPr fontId="2" type="noConversion"/>
  <pageMargins left="0.25" right="0" top="0.25" bottom="0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57"/>
  </sheetPr>
  <dimension ref="A1:AG533"/>
  <sheetViews>
    <sheetView workbookViewId="0">
      <selection activeCell="AM36" sqref="AM36"/>
    </sheetView>
  </sheetViews>
  <sheetFormatPr defaultColWidth="9.140625" defaultRowHeight="12.75" x14ac:dyDescent="0.2"/>
  <cols>
    <col min="1" max="1" width="2.85546875" style="150" customWidth="1"/>
    <col min="2" max="8" width="2.85546875" style="79" customWidth="1"/>
    <col min="9" max="9" width="2.85546875" style="248" customWidth="1"/>
    <col min="10" max="17" width="2.85546875" style="79" customWidth="1"/>
    <col min="18" max="18" width="3.42578125" style="79" customWidth="1"/>
    <col min="19" max="19" width="2.28515625" style="79" customWidth="1"/>
    <col min="20" max="20" width="4" style="79" customWidth="1"/>
    <col min="21" max="21" width="11.42578125" style="258" customWidth="1"/>
    <col min="22" max="22" width="2.85546875" style="258" customWidth="1"/>
    <col min="23" max="23" width="3.7109375" style="259" customWidth="1"/>
    <col min="24" max="24" width="5.7109375" style="259" customWidth="1"/>
    <col min="25" max="25" width="2.7109375" style="260" customWidth="1"/>
    <col min="26" max="27" width="2.85546875" style="258" customWidth="1"/>
    <col min="28" max="28" width="4.5703125" style="258" customWidth="1"/>
    <col min="29" max="34" width="2.85546875" style="79" customWidth="1"/>
    <col min="35" max="16384" width="9.140625" style="79"/>
  </cols>
  <sheetData>
    <row r="1" spans="1:33" ht="14.1" customHeight="1" x14ac:dyDescent="0.2">
      <c r="A1" s="755" t="s">
        <v>144</v>
      </c>
      <c r="B1" s="755"/>
      <c r="C1" s="755"/>
      <c r="D1" s="755"/>
      <c r="E1" s="755"/>
      <c r="F1" s="755"/>
      <c r="G1" s="755"/>
      <c r="H1" s="755"/>
      <c r="I1" s="755"/>
      <c r="J1" s="755"/>
      <c r="K1" s="755"/>
      <c r="L1" s="755"/>
      <c r="M1" s="755"/>
      <c r="N1" s="755"/>
      <c r="O1" s="755"/>
      <c r="P1" s="755"/>
      <c r="Q1" s="755"/>
      <c r="R1" s="755"/>
      <c r="S1" s="755"/>
      <c r="T1" s="755"/>
      <c r="U1" s="755"/>
      <c r="V1" s="755"/>
      <c r="W1" s="755"/>
      <c r="X1" s="755"/>
      <c r="Y1" s="755"/>
      <c r="Z1" s="755"/>
      <c r="AA1" s="755"/>
      <c r="AB1" s="253"/>
      <c r="AC1" s="253"/>
      <c r="AD1" s="253"/>
      <c r="AE1" s="253"/>
    </row>
    <row r="2" spans="1:33" ht="14.1" customHeight="1" x14ac:dyDescent="0.2">
      <c r="A2" s="755" t="s">
        <v>145</v>
      </c>
      <c r="B2" s="755"/>
      <c r="C2" s="755"/>
      <c r="D2" s="755"/>
      <c r="E2" s="755"/>
      <c r="F2" s="755"/>
      <c r="G2" s="755"/>
      <c r="H2" s="755"/>
      <c r="I2" s="755"/>
      <c r="J2" s="755"/>
      <c r="K2" s="755"/>
      <c r="L2" s="755"/>
      <c r="M2" s="755"/>
      <c r="N2" s="755"/>
      <c r="O2" s="755"/>
      <c r="P2" s="755"/>
      <c r="Q2" s="755"/>
      <c r="R2" s="755"/>
      <c r="S2" s="755"/>
      <c r="T2" s="755"/>
      <c r="U2" s="755"/>
      <c r="V2" s="755"/>
      <c r="W2" s="755"/>
      <c r="X2" s="755"/>
      <c r="Y2" s="755"/>
      <c r="Z2" s="755"/>
      <c r="AA2" s="755"/>
      <c r="AB2" s="253"/>
      <c r="AC2" s="253"/>
      <c r="AD2" s="253"/>
      <c r="AE2" s="253"/>
    </row>
    <row r="3" spans="1:33" ht="14.1" customHeight="1" x14ac:dyDescent="0.2">
      <c r="A3" s="755" t="s">
        <v>146</v>
      </c>
      <c r="B3" s="755"/>
      <c r="C3" s="755"/>
      <c r="D3" s="755"/>
      <c r="E3" s="755"/>
      <c r="F3" s="755"/>
      <c r="G3" s="755"/>
      <c r="H3" s="755"/>
      <c r="I3" s="755"/>
      <c r="J3" s="755"/>
      <c r="K3" s="755"/>
      <c r="L3" s="755"/>
      <c r="M3" s="755"/>
      <c r="N3" s="755"/>
      <c r="O3" s="755"/>
      <c r="P3" s="755"/>
      <c r="Q3" s="755"/>
      <c r="R3" s="755"/>
      <c r="S3" s="755"/>
      <c r="T3" s="755"/>
      <c r="U3" s="755"/>
      <c r="V3" s="755"/>
      <c r="W3" s="755"/>
      <c r="X3" s="755"/>
      <c r="Y3" s="755"/>
      <c r="Z3" s="755"/>
      <c r="AA3" s="755"/>
      <c r="AB3" s="253"/>
      <c r="AC3" s="253"/>
      <c r="AD3" s="253"/>
      <c r="AE3" s="253"/>
    </row>
    <row r="4" spans="1:33" ht="25.5" customHeight="1" x14ac:dyDescent="0.25">
      <c r="A4" s="762" t="s">
        <v>234</v>
      </c>
      <c r="B4" s="762"/>
      <c r="C4" s="762"/>
      <c r="D4" s="762"/>
      <c r="E4" s="762"/>
      <c r="F4" s="762"/>
      <c r="G4" s="762"/>
      <c r="H4" s="762"/>
      <c r="I4" s="762"/>
      <c r="J4" s="762"/>
      <c r="K4" s="762"/>
      <c r="L4" s="762"/>
      <c r="M4" s="762"/>
      <c r="N4" s="762"/>
      <c r="O4" s="762"/>
      <c r="P4" s="762"/>
      <c r="Q4" s="762"/>
      <c r="R4" s="762"/>
      <c r="S4" s="762"/>
      <c r="T4" s="762"/>
      <c r="U4" s="762"/>
      <c r="V4" s="762"/>
      <c r="W4" s="762"/>
      <c r="X4" s="762"/>
      <c r="Y4" s="762"/>
      <c r="Z4" s="762"/>
      <c r="AA4" s="762"/>
      <c r="AB4" s="254"/>
      <c r="AC4" s="254"/>
      <c r="AD4" s="254"/>
      <c r="AE4" s="254"/>
    </row>
    <row r="5" spans="1:33" ht="18" customHeight="1" x14ac:dyDescent="0.2">
      <c r="A5" s="148"/>
      <c r="B5" s="69"/>
      <c r="C5" s="64"/>
      <c r="D5" s="64"/>
      <c r="E5" s="64"/>
      <c r="F5" s="64"/>
      <c r="G5" s="64"/>
      <c r="H5" s="64"/>
      <c r="I5" s="66"/>
      <c r="J5" s="64"/>
      <c r="K5" s="246"/>
      <c r="L5" s="246"/>
      <c r="M5" s="67"/>
      <c r="N5" s="67"/>
      <c r="O5" s="67"/>
      <c r="P5" s="67"/>
      <c r="Q5" s="67"/>
      <c r="R5" s="67"/>
      <c r="S5" s="67"/>
      <c r="T5" s="67"/>
      <c r="U5" s="8"/>
      <c r="V5" s="8"/>
      <c r="W5" s="11"/>
      <c r="X5" s="11"/>
      <c r="Y5" s="22"/>
      <c r="Z5" s="8"/>
      <c r="AA5" s="8"/>
    </row>
    <row r="6" spans="1:33" ht="22.5" customHeight="1" x14ac:dyDescent="0.25">
      <c r="A6" s="748" t="s">
        <v>123</v>
      </c>
      <c r="B6" s="748"/>
      <c r="C6" s="748"/>
      <c r="D6" s="748"/>
      <c r="E6" s="725"/>
      <c r="F6" s="725"/>
      <c r="G6" s="725"/>
      <c r="H6" s="725"/>
      <c r="I6" s="725"/>
      <c r="J6" s="725"/>
      <c r="K6" s="725"/>
      <c r="L6" s="725"/>
      <c r="M6" s="16"/>
      <c r="N6" s="722" t="s">
        <v>126</v>
      </c>
      <c r="O6" s="722"/>
      <c r="P6" s="722"/>
      <c r="Q6" s="722"/>
      <c r="R6" s="725"/>
      <c r="S6" s="725"/>
      <c r="T6" s="725"/>
      <c r="U6" s="725"/>
      <c r="V6" s="34"/>
      <c r="W6" s="34"/>
      <c r="X6" s="2" t="s">
        <v>607</v>
      </c>
      <c r="Y6" s="369"/>
      <c r="Z6" s="368"/>
      <c r="AA6" s="2"/>
      <c r="AB6" s="149"/>
    </row>
    <row r="7" spans="1:33" ht="14.25" customHeight="1" x14ac:dyDescent="0.2">
      <c r="A7" s="148"/>
      <c r="B7" s="73"/>
      <c r="C7" s="247"/>
      <c r="D7" s="247"/>
      <c r="E7" s="247"/>
      <c r="F7" s="69"/>
      <c r="G7" s="69"/>
      <c r="H7" s="75"/>
      <c r="I7" s="75"/>
      <c r="J7" s="69"/>
      <c r="K7" s="62"/>
      <c r="L7" s="62"/>
      <c r="M7" s="67"/>
      <c r="N7" s="67"/>
      <c r="O7" s="67"/>
      <c r="P7" s="67"/>
      <c r="Q7" s="67"/>
      <c r="R7" s="67"/>
      <c r="S7" s="67"/>
      <c r="T7" s="67"/>
      <c r="U7" s="8"/>
      <c r="V7" s="8"/>
      <c r="W7" s="11"/>
      <c r="X7" s="11"/>
      <c r="Y7" s="22"/>
      <c r="Z7" s="8"/>
      <c r="AA7" s="8"/>
      <c r="AG7" s="86"/>
    </row>
    <row r="8" spans="1:33" s="86" customFormat="1" ht="13.5" customHeight="1" x14ac:dyDescent="0.2">
      <c r="A8" s="146"/>
      <c r="B8" s="84"/>
      <c r="C8" s="83"/>
      <c r="D8" s="88"/>
      <c r="E8" s="83"/>
      <c r="F8" s="84"/>
      <c r="G8" s="84"/>
      <c r="H8" s="85"/>
      <c r="I8" s="85"/>
      <c r="J8" s="84"/>
      <c r="K8" s="83"/>
      <c r="L8" s="83"/>
      <c r="M8" s="82"/>
      <c r="N8" s="82"/>
      <c r="O8" s="82"/>
      <c r="P8" s="82"/>
      <c r="Q8" s="82"/>
      <c r="R8" s="82"/>
      <c r="S8" s="82"/>
      <c r="T8" s="82"/>
      <c r="U8" s="142"/>
      <c r="V8" s="42"/>
      <c r="W8" s="41"/>
      <c r="X8" s="41"/>
      <c r="Y8" s="249"/>
      <c r="Z8" s="42"/>
      <c r="AA8" s="42"/>
      <c r="AB8" s="143"/>
    </row>
    <row r="9" spans="1:33" s="86" customFormat="1" ht="14.25" customHeight="1" thickBot="1" x14ac:dyDescent="0.25">
      <c r="A9" s="148" t="s">
        <v>617</v>
      </c>
      <c r="B9" s="759"/>
      <c r="C9" s="759"/>
      <c r="D9" s="759"/>
      <c r="E9" s="759"/>
      <c r="F9" s="759"/>
      <c r="G9" s="759"/>
      <c r="H9" s="759"/>
      <c r="I9" s="759"/>
      <c r="J9" s="759"/>
      <c r="K9" s="759"/>
      <c r="L9" s="759"/>
      <c r="M9" s="759"/>
      <c r="N9" s="759"/>
      <c r="O9" s="759"/>
      <c r="P9" s="759"/>
      <c r="Q9" s="759"/>
      <c r="R9" s="759"/>
      <c r="S9" s="759"/>
      <c r="T9" s="759"/>
      <c r="U9" s="352"/>
      <c r="V9" s="13"/>
      <c r="W9" s="34"/>
      <c r="X9" s="22"/>
      <c r="Y9" s="13"/>
      <c r="Z9" s="67"/>
      <c r="AA9" s="13"/>
      <c r="AB9" s="143"/>
      <c r="AC9" s="261"/>
      <c r="AD9" s="251"/>
    </row>
    <row r="10" spans="1:33" s="86" customFormat="1" ht="14.25" customHeight="1" x14ac:dyDescent="0.2">
      <c r="A10" s="148"/>
      <c r="B10" s="8"/>
      <c r="C10" s="8"/>
      <c r="D10" s="8"/>
      <c r="E10" s="8"/>
      <c r="F10" s="8"/>
      <c r="G10" s="8"/>
      <c r="H10" s="8"/>
      <c r="I10" s="8"/>
      <c r="J10" s="8"/>
      <c r="K10" s="246"/>
      <c r="L10" s="246"/>
      <c r="M10" s="67"/>
      <c r="N10" s="67"/>
      <c r="O10" s="67"/>
      <c r="P10" s="67"/>
      <c r="Q10" s="67"/>
      <c r="R10" s="67"/>
      <c r="S10" s="67"/>
      <c r="T10" s="67"/>
      <c r="U10" s="353"/>
      <c r="V10" s="8"/>
      <c r="W10" s="11"/>
      <c r="X10" s="11"/>
      <c r="Y10" s="22"/>
      <c r="Z10" s="8"/>
      <c r="AA10" s="8"/>
      <c r="AB10" s="143"/>
      <c r="AC10" s="145"/>
    </row>
    <row r="11" spans="1:33" s="87" customFormat="1" ht="14.25" customHeight="1" thickBot="1" x14ac:dyDescent="0.25">
      <c r="A11" s="148" t="s">
        <v>617</v>
      </c>
      <c r="B11" s="761"/>
      <c r="C11" s="761"/>
      <c r="D11" s="761"/>
      <c r="E11" s="761"/>
      <c r="F11" s="761"/>
      <c r="G11" s="761"/>
      <c r="H11" s="761"/>
      <c r="I11" s="761"/>
      <c r="J11" s="761"/>
      <c r="K11" s="761"/>
      <c r="L11" s="761"/>
      <c r="M11" s="761"/>
      <c r="N11" s="761"/>
      <c r="O11" s="761"/>
      <c r="P11" s="761"/>
      <c r="Q11" s="761"/>
      <c r="R11" s="761"/>
      <c r="S11" s="761"/>
      <c r="T11" s="366"/>
      <c r="U11" s="354"/>
      <c r="V11" s="13"/>
      <c r="W11" s="13"/>
      <c r="X11" s="8"/>
      <c r="Y11" s="8"/>
      <c r="Z11" s="8"/>
      <c r="AA11" s="8"/>
      <c r="AB11" s="143"/>
      <c r="AC11" s="145"/>
    </row>
    <row r="12" spans="1:33" s="86" customFormat="1" ht="14.25" customHeight="1" x14ac:dyDescent="0.2">
      <c r="A12" s="148"/>
      <c r="B12" s="8"/>
      <c r="C12" s="8"/>
      <c r="D12" s="8"/>
      <c r="E12" s="8"/>
      <c r="F12" s="8"/>
      <c r="G12" s="8"/>
      <c r="H12" s="8"/>
      <c r="I12" s="8"/>
      <c r="J12" s="8"/>
      <c r="K12" s="246"/>
      <c r="L12" s="246"/>
      <c r="M12" s="67"/>
      <c r="N12" s="67"/>
      <c r="O12" s="67"/>
      <c r="P12" s="67"/>
      <c r="Q12" s="67"/>
      <c r="R12" s="67"/>
      <c r="S12" s="67"/>
      <c r="T12" s="67"/>
      <c r="U12" s="20"/>
      <c r="V12" s="11"/>
      <c r="W12" s="11"/>
      <c r="X12" s="11"/>
      <c r="Y12" s="22"/>
      <c r="Z12" s="8"/>
      <c r="AA12" s="8"/>
      <c r="AB12" s="143"/>
      <c r="AC12" s="87"/>
      <c r="AD12" s="87"/>
    </row>
    <row r="13" spans="1:33" s="86" customFormat="1" ht="14.25" customHeight="1" thickBot="1" x14ac:dyDescent="0.25">
      <c r="A13" s="148" t="s">
        <v>617</v>
      </c>
      <c r="B13" s="759"/>
      <c r="C13" s="759"/>
      <c r="D13" s="759"/>
      <c r="E13" s="759"/>
      <c r="F13" s="759"/>
      <c r="G13" s="759"/>
      <c r="H13" s="759"/>
      <c r="I13" s="759"/>
      <c r="J13" s="759"/>
      <c r="K13" s="759"/>
      <c r="L13" s="759"/>
      <c r="M13" s="759"/>
      <c r="N13" s="759"/>
      <c r="O13" s="759"/>
      <c r="P13" s="759"/>
      <c r="Q13" s="759"/>
      <c r="R13" s="759"/>
      <c r="S13" s="759"/>
      <c r="T13" s="759"/>
      <c r="U13" s="250"/>
      <c r="V13" s="13"/>
      <c r="W13" s="8"/>
      <c r="X13" s="34"/>
      <c r="Y13" s="355"/>
      <c r="Z13" s="8"/>
      <c r="AA13" s="356"/>
      <c r="AB13" s="264"/>
      <c r="AC13" s="252"/>
      <c r="AD13" s="252"/>
    </row>
    <row r="14" spans="1:33" s="86" customFormat="1" ht="14.25" customHeight="1" x14ac:dyDescent="0.2">
      <c r="A14" s="148"/>
      <c r="B14" s="8"/>
      <c r="C14" s="8"/>
      <c r="D14" s="8"/>
      <c r="E14" s="8"/>
      <c r="F14" s="8"/>
      <c r="G14" s="8"/>
      <c r="H14" s="8"/>
      <c r="I14" s="8"/>
      <c r="J14" s="8"/>
      <c r="K14" s="246"/>
      <c r="L14" s="246"/>
      <c r="M14" s="67"/>
      <c r="N14" s="67"/>
      <c r="O14" s="67"/>
      <c r="P14" s="67"/>
      <c r="Q14" s="67"/>
      <c r="R14" s="67"/>
      <c r="S14" s="67"/>
      <c r="T14" s="67"/>
      <c r="U14" s="20"/>
      <c r="V14" s="11"/>
      <c r="W14" s="11"/>
      <c r="X14" s="11"/>
      <c r="Y14" s="22"/>
      <c r="Z14" s="8"/>
      <c r="AA14" s="8"/>
      <c r="AB14" s="143"/>
    </row>
    <row r="15" spans="1:33" s="86" customFormat="1" ht="14.25" customHeight="1" thickBot="1" x14ac:dyDescent="0.25">
      <c r="A15" s="148" t="s">
        <v>617</v>
      </c>
      <c r="B15" s="761"/>
      <c r="C15" s="761"/>
      <c r="D15" s="761"/>
      <c r="E15" s="761"/>
      <c r="F15" s="761"/>
      <c r="G15" s="761"/>
      <c r="H15" s="761"/>
      <c r="I15" s="761"/>
      <c r="J15" s="761"/>
      <c r="K15" s="761"/>
      <c r="L15" s="761"/>
      <c r="M15" s="761"/>
      <c r="N15" s="761"/>
      <c r="O15" s="761"/>
      <c r="P15" s="761"/>
      <c r="Q15" s="761"/>
      <c r="R15" s="761"/>
      <c r="S15" s="761"/>
      <c r="T15" s="761"/>
      <c r="U15" s="352"/>
      <c r="V15" s="13"/>
      <c r="W15" s="8"/>
      <c r="X15" s="357"/>
      <c r="Y15" s="22"/>
      <c r="Z15" s="8"/>
      <c r="AA15" s="356"/>
      <c r="AB15" s="143"/>
    </row>
    <row r="16" spans="1:33" s="86" customFormat="1" ht="14.25" customHeight="1" x14ac:dyDescent="0.2">
      <c r="A16" s="14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355"/>
      <c r="V16" s="13"/>
      <c r="W16" s="8"/>
      <c r="X16" s="357"/>
      <c r="Y16" s="22"/>
      <c r="Z16" s="8"/>
      <c r="AA16" s="356"/>
      <c r="AB16" s="143"/>
    </row>
    <row r="17" spans="1:28" s="86" customFormat="1" ht="14.25" customHeight="1" thickBot="1" x14ac:dyDescent="0.25">
      <c r="A17" s="148" t="s">
        <v>617</v>
      </c>
      <c r="B17" s="759"/>
      <c r="C17" s="759"/>
      <c r="D17" s="759"/>
      <c r="E17" s="759"/>
      <c r="F17" s="759"/>
      <c r="G17" s="759"/>
      <c r="H17" s="759"/>
      <c r="I17" s="759"/>
      <c r="J17" s="759"/>
      <c r="K17" s="759"/>
      <c r="L17" s="759"/>
      <c r="M17" s="759"/>
      <c r="N17" s="759"/>
      <c r="O17" s="759"/>
      <c r="P17" s="759"/>
      <c r="Q17" s="759"/>
      <c r="R17" s="759"/>
      <c r="S17" s="759"/>
      <c r="T17" s="759"/>
      <c r="U17" s="250"/>
      <c r="V17" s="13"/>
      <c r="W17" s="8"/>
      <c r="X17" s="356"/>
      <c r="Y17" s="356"/>
      <c r="Z17" s="356"/>
      <c r="AA17" s="8"/>
      <c r="AB17" s="143"/>
    </row>
    <row r="18" spans="1:28" s="86" customFormat="1" ht="14.25" customHeight="1" x14ac:dyDescent="0.2">
      <c r="A18" s="148"/>
      <c r="B18" s="351"/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22"/>
      <c r="V18" s="356"/>
      <c r="W18" s="8"/>
      <c r="X18" s="356"/>
      <c r="Y18" s="356"/>
      <c r="Z18" s="356"/>
      <c r="AA18" s="8"/>
      <c r="AB18" s="143"/>
    </row>
    <row r="19" spans="1:28" s="87" customFormat="1" ht="14.25" customHeight="1" thickBot="1" x14ac:dyDescent="0.25">
      <c r="A19" s="148" t="s">
        <v>617</v>
      </c>
      <c r="B19" s="761"/>
      <c r="C19" s="761"/>
      <c r="D19" s="761"/>
      <c r="E19" s="761"/>
      <c r="F19" s="761"/>
      <c r="G19" s="761"/>
      <c r="H19" s="761"/>
      <c r="I19" s="761"/>
      <c r="J19" s="761"/>
      <c r="K19" s="246"/>
      <c r="L19" s="246"/>
      <c r="M19" s="358"/>
      <c r="N19" s="358"/>
      <c r="O19" s="67"/>
      <c r="P19" s="358"/>
      <c r="Q19" s="358"/>
      <c r="R19" s="358"/>
      <c r="S19" s="358"/>
      <c r="T19" s="358"/>
      <c r="U19" s="352"/>
      <c r="V19" s="8"/>
      <c r="W19" s="8"/>
      <c r="X19" s="359"/>
      <c r="Y19" s="355"/>
      <c r="Z19" s="360"/>
      <c r="AA19" s="360"/>
      <c r="AB19" s="147"/>
    </row>
    <row r="20" spans="1:28" s="86" customFormat="1" ht="14.25" customHeight="1" x14ac:dyDescent="0.2">
      <c r="A20" s="148"/>
      <c r="B20" s="8"/>
      <c r="C20" s="8"/>
      <c r="D20" s="8"/>
      <c r="E20" s="8"/>
      <c r="F20" s="8"/>
      <c r="G20" s="8"/>
      <c r="H20" s="8"/>
      <c r="I20" s="8"/>
      <c r="J20" s="8"/>
      <c r="K20" s="246"/>
      <c r="L20" s="246"/>
      <c r="M20" s="67"/>
      <c r="N20" s="67"/>
      <c r="O20" s="67"/>
      <c r="P20" s="67"/>
      <c r="Q20" s="67"/>
      <c r="R20" s="67"/>
      <c r="S20" s="67"/>
      <c r="T20" s="67"/>
      <c r="U20" s="20"/>
      <c r="V20" s="11"/>
      <c r="W20" s="11"/>
      <c r="X20" s="11"/>
      <c r="Y20" s="22"/>
      <c r="Z20" s="8"/>
      <c r="AA20" s="8"/>
      <c r="AB20" s="143"/>
    </row>
    <row r="21" spans="1:28" s="86" customFormat="1" ht="14.25" customHeight="1" thickBot="1" x14ac:dyDescent="0.25">
      <c r="A21" s="148" t="s">
        <v>617</v>
      </c>
      <c r="B21" s="759"/>
      <c r="C21" s="759"/>
      <c r="D21" s="759"/>
      <c r="E21" s="759"/>
      <c r="F21" s="759"/>
      <c r="G21" s="759"/>
      <c r="H21" s="759"/>
      <c r="I21" s="759"/>
      <c r="J21" s="759"/>
      <c r="K21" s="759"/>
      <c r="L21" s="759"/>
      <c r="M21" s="759"/>
      <c r="N21" s="759"/>
      <c r="O21" s="67"/>
      <c r="P21" s="67"/>
      <c r="Q21" s="67"/>
      <c r="R21" s="67"/>
      <c r="S21" s="67"/>
      <c r="T21" s="67"/>
      <c r="U21" s="250"/>
      <c r="V21" s="11"/>
      <c r="W21" s="11"/>
      <c r="X21" s="11"/>
      <c r="Y21" s="22"/>
      <c r="Z21" s="8"/>
      <c r="AA21" s="8"/>
      <c r="AB21" s="143"/>
    </row>
    <row r="22" spans="1:28" s="86" customFormat="1" ht="14.25" customHeight="1" x14ac:dyDescent="0.2">
      <c r="A22" s="148"/>
      <c r="B22" s="8"/>
      <c r="C22" s="8"/>
      <c r="D22" s="8"/>
      <c r="E22" s="8"/>
      <c r="F22" s="8"/>
      <c r="G22" s="8"/>
      <c r="H22" s="8"/>
      <c r="I22" s="8"/>
      <c r="J22" s="8"/>
      <c r="K22" s="246"/>
      <c r="L22" s="246"/>
      <c r="M22" s="67"/>
      <c r="N22" s="67"/>
      <c r="O22" s="67"/>
      <c r="P22" s="67"/>
      <c r="Q22" s="67"/>
      <c r="R22" s="67"/>
      <c r="S22" s="67"/>
      <c r="T22" s="67"/>
      <c r="U22" s="20"/>
      <c r="V22" s="11"/>
      <c r="W22" s="11"/>
      <c r="X22" s="11"/>
      <c r="Y22" s="22"/>
      <c r="Z22" s="8"/>
      <c r="AA22" s="8"/>
      <c r="AB22" s="143"/>
    </row>
    <row r="23" spans="1:28" s="86" customFormat="1" ht="14.25" customHeight="1" thickBot="1" x14ac:dyDescent="0.25">
      <c r="A23" s="148" t="s">
        <v>617</v>
      </c>
      <c r="B23" s="761"/>
      <c r="C23" s="761"/>
      <c r="D23" s="761"/>
      <c r="E23" s="761"/>
      <c r="F23" s="761"/>
      <c r="G23" s="761"/>
      <c r="H23" s="761"/>
      <c r="I23" s="761"/>
      <c r="J23" s="761"/>
      <c r="K23" s="761"/>
      <c r="L23" s="761"/>
      <c r="M23" s="761"/>
      <c r="N23" s="761"/>
      <c r="O23" s="761"/>
      <c r="P23" s="761"/>
      <c r="Q23" s="761"/>
      <c r="R23" s="761"/>
      <c r="S23" s="67"/>
      <c r="T23" s="67"/>
      <c r="U23" s="250"/>
      <c r="V23" s="11"/>
      <c r="W23" s="11"/>
      <c r="X23" s="11"/>
      <c r="Y23" s="22"/>
      <c r="Z23" s="8"/>
      <c r="AA23" s="8"/>
      <c r="AB23" s="143"/>
    </row>
    <row r="24" spans="1:28" s="86" customFormat="1" ht="14.25" customHeight="1" x14ac:dyDescent="0.2">
      <c r="A24" s="148"/>
      <c r="B24" s="8"/>
      <c r="C24" s="8"/>
      <c r="D24" s="8"/>
      <c r="E24" s="8"/>
      <c r="F24" s="8"/>
      <c r="G24" s="8"/>
      <c r="H24" s="8"/>
      <c r="I24" s="8"/>
      <c r="J24" s="8"/>
      <c r="K24" s="246"/>
      <c r="L24" s="246"/>
      <c r="M24" s="67"/>
      <c r="N24" s="67"/>
      <c r="O24" s="67"/>
      <c r="P24" s="67"/>
      <c r="Q24" s="67"/>
      <c r="R24" s="67"/>
      <c r="S24" s="67"/>
      <c r="T24" s="67"/>
      <c r="U24" s="20"/>
      <c r="V24" s="8"/>
      <c r="W24" s="11"/>
      <c r="X24" s="11"/>
      <c r="Y24" s="22"/>
      <c r="Z24" s="8"/>
      <c r="AA24" s="8"/>
      <c r="AB24" s="143"/>
    </row>
    <row r="25" spans="1:28" s="86" customFormat="1" ht="14.25" customHeight="1" thickBot="1" x14ac:dyDescent="0.25">
      <c r="A25" s="148" t="s">
        <v>617</v>
      </c>
      <c r="B25" s="759"/>
      <c r="C25" s="759"/>
      <c r="D25" s="759"/>
      <c r="E25" s="759"/>
      <c r="F25" s="759"/>
      <c r="G25" s="759"/>
      <c r="H25" s="759"/>
      <c r="I25" s="759"/>
      <c r="J25" s="759"/>
      <c r="K25" s="759"/>
      <c r="L25" s="759"/>
      <c r="M25" s="759"/>
      <c r="N25" s="759"/>
      <c r="O25" s="759"/>
      <c r="P25" s="759"/>
      <c r="Q25" s="759"/>
      <c r="R25" s="759"/>
      <c r="S25" s="759"/>
      <c r="T25" s="759"/>
      <c r="U25" s="250"/>
      <c r="V25" s="8"/>
      <c r="W25" s="11"/>
      <c r="X25" s="11"/>
      <c r="Y25" s="22"/>
      <c r="Z25" s="8"/>
      <c r="AA25" s="8"/>
      <c r="AB25" s="143"/>
    </row>
    <row r="26" spans="1:28" s="86" customFormat="1" ht="14.25" customHeight="1" x14ac:dyDescent="0.2">
      <c r="A26" s="148"/>
      <c r="B26" s="8"/>
      <c r="C26" s="8"/>
      <c r="D26" s="8"/>
      <c r="E26" s="8"/>
      <c r="F26" s="8"/>
      <c r="G26" s="8"/>
      <c r="H26" s="8"/>
      <c r="I26" s="8"/>
      <c r="J26" s="8"/>
      <c r="K26" s="246"/>
      <c r="L26" s="246"/>
      <c r="M26" s="67"/>
      <c r="N26" s="67"/>
      <c r="O26" s="67"/>
      <c r="P26" s="67"/>
      <c r="Q26" s="67"/>
      <c r="R26" s="67"/>
      <c r="S26" s="67"/>
      <c r="T26" s="67"/>
      <c r="U26" s="20"/>
      <c r="V26" s="8"/>
      <c r="W26" s="11"/>
      <c r="X26" s="11"/>
      <c r="Y26" s="22"/>
      <c r="Z26" s="8"/>
      <c r="AA26" s="8"/>
      <c r="AB26" s="143"/>
    </row>
    <row r="27" spans="1:28" s="86" customFormat="1" ht="14.25" customHeight="1" thickBot="1" x14ac:dyDescent="0.25">
      <c r="A27" s="148" t="s">
        <v>617</v>
      </c>
      <c r="B27" s="759"/>
      <c r="C27" s="759"/>
      <c r="D27" s="759"/>
      <c r="E27" s="759"/>
      <c r="F27" s="759"/>
      <c r="G27" s="759"/>
      <c r="H27" s="11"/>
      <c r="I27" s="11"/>
      <c r="J27" s="11"/>
      <c r="K27" s="62"/>
      <c r="L27" s="62"/>
      <c r="M27" s="67"/>
      <c r="N27" s="67"/>
      <c r="O27" s="67"/>
      <c r="P27" s="67"/>
      <c r="Q27" s="67"/>
      <c r="R27" s="67"/>
      <c r="S27" s="67"/>
      <c r="T27" s="67"/>
      <c r="U27" s="250"/>
      <c r="V27" s="8"/>
      <c r="W27" s="11"/>
      <c r="X27" s="11"/>
      <c r="Y27" s="22"/>
      <c r="Z27" s="8"/>
      <c r="AA27" s="8"/>
      <c r="AB27" s="143"/>
    </row>
    <row r="28" spans="1:28" s="86" customFormat="1" ht="14.25" customHeight="1" x14ac:dyDescent="0.2">
      <c r="A28" s="148"/>
      <c r="B28" s="11"/>
      <c r="C28" s="11"/>
      <c r="D28" s="11"/>
      <c r="E28" s="11"/>
      <c r="F28" s="11"/>
      <c r="G28" s="11"/>
      <c r="H28" s="11"/>
      <c r="I28" s="11"/>
      <c r="J28" s="11"/>
      <c r="K28" s="246"/>
      <c r="L28" s="246"/>
      <c r="M28" s="67"/>
      <c r="N28" s="67"/>
      <c r="O28" s="67"/>
      <c r="P28" s="67"/>
      <c r="Q28" s="67"/>
      <c r="R28" s="67"/>
      <c r="S28" s="67"/>
      <c r="T28" s="67"/>
      <c r="U28" s="20"/>
      <c r="V28" s="8"/>
      <c r="W28" s="11"/>
      <c r="X28" s="11"/>
      <c r="Y28" s="22"/>
      <c r="Z28" s="8"/>
      <c r="AA28" s="8"/>
      <c r="AB28" s="143"/>
    </row>
    <row r="29" spans="1:28" s="86" customFormat="1" ht="14.25" customHeight="1" thickBot="1" x14ac:dyDescent="0.25">
      <c r="A29" s="148" t="s">
        <v>617</v>
      </c>
      <c r="B29" s="765"/>
      <c r="C29" s="765"/>
      <c r="D29" s="765"/>
      <c r="E29" s="765"/>
      <c r="F29" s="765"/>
      <c r="G29" s="765"/>
      <c r="H29" s="765"/>
      <c r="I29" s="765"/>
      <c r="J29" s="765"/>
      <c r="K29" s="765"/>
      <c r="L29" s="765"/>
      <c r="M29" s="765"/>
      <c r="N29" s="765"/>
      <c r="O29" s="765"/>
      <c r="P29" s="765"/>
      <c r="Q29" s="765"/>
      <c r="R29" s="765"/>
      <c r="S29" s="765"/>
      <c r="T29" s="765"/>
      <c r="U29" s="250"/>
      <c r="V29" s="8"/>
      <c r="W29" s="11"/>
      <c r="X29" s="11"/>
      <c r="Y29" s="351"/>
      <c r="Z29" s="8"/>
      <c r="AA29" s="8"/>
      <c r="AB29" s="143"/>
    </row>
    <row r="30" spans="1:28" s="86" customFormat="1" ht="14.25" customHeight="1" x14ac:dyDescent="0.2">
      <c r="A30" s="148"/>
      <c r="B30" s="11"/>
      <c r="C30" s="11"/>
      <c r="D30" s="11"/>
      <c r="E30" s="11"/>
      <c r="F30" s="11"/>
      <c r="G30" s="11"/>
      <c r="H30" s="11"/>
      <c r="I30" s="11"/>
      <c r="J30" s="11"/>
      <c r="K30" s="246"/>
      <c r="L30" s="246"/>
      <c r="M30" s="67"/>
      <c r="N30" s="67"/>
      <c r="O30" s="67"/>
      <c r="P30" s="67"/>
      <c r="Q30" s="67"/>
      <c r="R30" s="67"/>
      <c r="S30" s="67"/>
      <c r="T30" s="67"/>
      <c r="U30" s="20"/>
      <c r="V30" s="8"/>
      <c r="W30" s="11"/>
      <c r="X30" s="11"/>
      <c r="Y30" s="361"/>
      <c r="Z30" s="8"/>
      <c r="AA30" s="8"/>
      <c r="AB30" s="143"/>
    </row>
    <row r="31" spans="1:28" s="86" customFormat="1" ht="14.25" customHeight="1" thickBot="1" x14ac:dyDescent="0.25">
      <c r="A31" s="148" t="s">
        <v>617</v>
      </c>
      <c r="B31" s="761"/>
      <c r="C31" s="761"/>
      <c r="D31" s="761"/>
      <c r="E31" s="761"/>
      <c r="F31" s="761"/>
      <c r="G31" s="761"/>
      <c r="H31" s="761"/>
      <c r="I31" s="761"/>
      <c r="J31" s="761"/>
      <c r="K31" s="761"/>
      <c r="L31" s="761"/>
      <c r="M31" s="761"/>
      <c r="N31" s="761"/>
      <c r="O31" s="761"/>
      <c r="P31" s="67"/>
      <c r="Q31" s="67"/>
      <c r="R31" s="67"/>
      <c r="S31" s="67"/>
      <c r="T31" s="67"/>
      <c r="U31" s="250"/>
      <c r="V31" s="8"/>
      <c r="W31" s="11"/>
      <c r="X31" s="11"/>
      <c r="Y31" s="22"/>
      <c r="Z31" s="8"/>
      <c r="AA31" s="8"/>
      <c r="AB31" s="143"/>
    </row>
    <row r="32" spans="1:28" s="86" customFormat="1" ht="14.25" customHeight="1" x14ac:dyDescent="0.2">
      <c r="A32" s="148"/>
      <c r="B32" s="11"/>
      <c r="C32" s="11"/>
      <c r="D32" s="11"/>
      <c r="E32" s="11"/>
      <c r="F32" s="11"/>
      <c r="G32" s="11"/>
      <c r="H32" s="11"/>
      <c r="I32" s="11"/>
      <c r="J32" s="11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20"/>
      <c r="V32" s="8"/>
      <c r="W32" s="11"/>
      <c r="X32" s="11"/>
      <c r="Y32" s="22"/>
      <c r="Z32" s="8"/>
      <c r="AA32" s="8"/>
      <c r="AB32" s="143"/>
    </row>
    <row r="33" spans="1:28" s="87" customFormat="1" ht="14.25" customHeight="1" thickBot="1" x14ac:dyDescent="0.25">
      <c r="A33" s="148" t="s">
        <v>617</v>
      </c>
      <c r="B33" s="805"/>
      <c r="C33" s="805"/>
      <c r="D33" s="805"/>
      <c r="E33" s="805"/>
      <c r="F33" s="805"/>
      <c r="G33" s="805"/>
      <c r="H33" s="805"/>
      <c r="I33" s="805"/>
      <c r="J33" s="805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250"/>
      <c r="V33" s="8"/>
      <c r="W33" s="11"/>
      <c r="X33" s="11"/>
      <c r="Y33" s="22"/>
      <c r="Z33" s="8"/>
      <c r="AA33" s="8"/>
      <c r="AB33" s="143"/>
    </row>
    <row r="34" spans="1:28" s="145" customFormat="1" ht="14.25" customHeight="1" x14ac:dyDescent="0.2">
      <c r="A34" s="148"/>
      <c r="B34" s="11"/>
      <c r="C34" s="11"/>
      <c r="D34" s="11"/>
      <c r="E34" s="11"/>
      <c r="F34" s="11"/>
      <c r="G34" s="11"/>
      <c r="H34" s="11"/>
      <c r="I34" s="11"/>
      <c r="J34" s="11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20"/>
      <c r="V34" s="8"/>
      <c r="W34" s="11"/>
      <c r="X34" s="11"/>
      <c r="Y34" s="22"/>
      <c r="Z34" s="8"/>
      <c r="AA34" s="8"/>
      <c r="AB34" s="143"/>
    </row>
    <row r="35" spans="1:28" s="144" customFormat="1" ht="14.25" customHeight="1" thickBot="1" x14ac:dyDescent="0.25">
      <c r="A35" s="148" t="s">
        <v>617</v>
      </c>
      <c r="B35" s="759"/>
      <c r="C35" s="759"/>
      <c r="D35" s="759"/>
      <c r="E35" s="759"/>
      <c r="F35" s="759"/>
      <c r="G35" s="759"/>
      <c r="H35" s="759"/>
      <c r="I35" s="759"/>
      <c r="J35" s="22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250"/>
      <c r="V35" s="8"/>
      <c r="W35" s="11"/>
      <c r="X35" s="11"/>
      <c r="Y35" s="22"/>
      <c r="Z35" s="8"/>
      <c r="AA35" s="8"/>
      <c r="AB35" s="143"/>
    </row>
    <row r="36" spans="1:28" s="145" customFormat="1" ht="14.25" customHeight="1" x14ac:dyDescent="0.2">
      <c r="A36" s="148"/>
      <c r="B36" s="8"/>
      <c r="C36" s="8"/>
      <c r="D36" s="8"/>
      <c r="E36" s="8"/>
      <c r="F36" s="8"/>
      <c r="G36" s="8"/>
      <c r="H36" s="8"/>
      <c r="I36" s="7"/>
      <c r="J36" s="8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20"/>
      <c r="V36" s="8"/>
      <c r="W36" s="11"/>
      <c r="X36" s="11"/>
      <c r="Y36" s="22"/>
      <c r="Z36" s="8"/>
      <c r="AA36" s="8"/>
      <c r="AB36" s="143"/>
    </row>
    <row r="37" spans="1:28" s="144" customFormat="1" ht="14.25" customHeight="1" thickBot="1" x14ac:dyDescent="0.25">
      <c r="A37" s="148" t="s">
        <v>617</v>
      </c>
      <c r="B37" s="761"/>
      <c r="C37" s="761"/>
      <c r="D37" s="761"/>
      <c r="E37" s="761"/>
      <c r="F37" s="761"/>
      <c r="G37" s="761"/>
      <c r="H37" s="761"/>
      <c r="I37" s="761"/>
      <c r="J37" s="761"/>
      <c r="K37" s="761"/>
      <c r="L37" s="761"/>
      <c r="M37" s="761"/>
      <c r="N37" s="761"/>
      <c r="O37" s="761"/>
      <c r="P37" s="761"/>
      <c r="Q37" s="761"/>
      <c r="R37" s="761"/>
      <c r="S37" s="761"/>
      <c r="T37" s="761"/>
      <c r="U37" s="250"/>
      <c r="V37" s="8"/>
      <c r="W37" s="11"/>
      <c r="X37" s="11"/>
      <c r="Y37" s="22"/>
      <c r="Z37" s="8"/>
      <c r="AA37" s="8"/>
      <c r="AB37" s="143"/>
    </row>
    <row r="38" spans="1:28" s="145" customFormat="1" ht="14.25" customHeight="1" x14ac:dyDescent="0.2">
      <c r="A38" s="148"/>
      <c r="B38" s="39"/>
      <c r="C38" s="39"/>
      <c r="D38" s="39"/>
      <c r="E38" s="39"/>
      <c r="F38" s="39"/>
      <c r="G38" s="39"/>
      <c r="H38" s="39"/>
      <c r="I38" s="148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20"/>
      <c r="V38" s="8"/>
      <c r="W38" s="11"/>
      <c r="X38" s="11"/>
      <c r="Y38" s="22"/>
      <c r="Z38" s="8"/>
      <c r="AA38" s="8"/>
      <c r="AB38" s="143"/>
    </row>
    <row r="39" spans="1:28" s="147" customFormat="1" ht="14.25" customHeight="1" thickBot="1" x14ac:dyDescent="0.25">
      <c r="A39" s="148" t="s">
        <v>617</v>
      </c>
      <c r="B39" s="761"/>
      <c r="C39" s="761"/>
      <c r="D39" s="761"/>
      <c r="E39" s="761"/>
      <c r="F39" s="761"/>
      <c r="G39" s="8"/>
      <c r="H39" s="8"/>
      <c r="I39" s="7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250"/>
      <c r="V39" s="8"/>
      <c r="W39" s="11"/>
      <c r="X39" s="11"/>
      <c r="Y39" s="22"/>
      <c r="Z39" s="8"/>
      <c r="AA39" s="8"/>
      <c r="AB39" s="143"/>
    </row>
    <row r="40" spans="1:28" s="86" customFormat="1" ht="14.25" customHeight="1" x14ac:dyDescent="0.25">
      <c r="A40" s="721"/>
      <c r="B40" s="721"/>
      <c r="C40" s="721"/>
      <c r="D40" s="721"/>
      <c r="E40" s="721"/>
      <c r="F40" s="721"/>
      <c r="G40" s="721"/>
      <c r="H40" s="721"/>
      <c r="I40" s="721"/>
      <c r="J40" s="721"/>
      <c r="K40" s="721"/>
      <c r="L40" s="721"/>
      <c r="M40" s="721"/>
      <c r="N40" s="721"/>
      <c r="O40" s="721"/>
      <c r="P40" s="721"/>
      <c r="Q40" s="721"/>
      <c r="R40" s="721"/>
      <c r="S40" s="721"/>
      <c r="T40" s="721"/>
      <c r="U40" s="721"/>
      <c r="V40" s="721"/>
      <c r="W40" s="721"/>
      <c r="X40" s="721"/>
      <c r="Y40" s="721"/>
      <c r="Z40" s="721"/>
      <c r="AA40" s="721"/>
      <c r="AB40" s="265"/>
    </row>
    <row r="41" spans="1:28" s="86" customFormat="1" ht="14.25" customHeight="1" x14ac:dyDescent="0.2">
      <c r="A41" s="262"/>
      <c r="B41" s="20"/>
      <c r="C41" s="20"/>
      <c r="D41" s="20"/>
      <c r="E41" s="20"/>
      <c r="F41" s="20"/>
      <c r="G41" s="20"/>
      <c r="H41" s="20"/>
      <c r="I41" s="20"/>
      <c r="J41" s="20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8"/>
      <c r="V41" s="8"/>
      <c r="W41" s="11"/>
      <c r="X41" s="11"/>
      <c r="Y41" s="22"/>
      <c r="Z41" s="8"/>
      <c r="AA41" s="8"/>
      <c r="AB41" s="143"/>
    </row>
    <row r="42" spans="1:28" s="86" customFormat="1" ht="14.25" customHeight="1" x14ac:dyDescent="0.2">
      <c r="A42" s="757"/>
      <c r="B42" s="757"/>
      <c r="C42" s="757"/>
      <c r="D42" s="757"/>
      <c r="E42" s="757"/>
      <c r="F42" s="757"/>
      <c r="G42" s="757"/>
      <c r="H42" s="757"/>
      <c r="I42" s="757"/>
      <c r="J42" s="75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8"/>
      <c r="V42" s="8"/>
      <c r="W42" s="11"/>
      <c r="X42" s="11"/>
      <c r="Y42" s="22"/>
      <c r="Z42" s="8"/>
      <c r="AA42" s="8"/>
      <c r="AB42" s="143"/>
    </row>
    <row r="43" spans="1:28" ht="22.5" customHeight="1" x14ac:dyDescent="0.25">
      <c r="A43" s="748"/>
      <c r="B43" s="748"/>
      <c r="C43" s="748"/>
      <c r="D43" s="748"/>
      <c r="E43" s="722"/>
      <c r="F43" s="722"/>
      <c r="G43" s="722"/>
      <c r="H43" s="722"/>
      <c r="I43" s="722"/>
      <c r="J43" s="722"/>
      <c r="K43" s="722"/>
      <c r="L43" s="722"/>
      <c r="M43" s="16"/>
      <c r="N43" s="766"/>
      <c r="O43" s="766"/>
      <c r="P43" s="766"/>
      <c r="Q43" s="766"/>
      <c r="R43" s="722"/>
      <c r="S43" s="722"/>
      <c r="T43" s="722"/>
      <c r="U43" s="722"/>
      <c r="V43" s="34"/>
      <c r="W43" s="34"/>
      <c r="X43" s="2"/>
      <c r="Y43" s="369"/>
      <c r="Z43" s="368"/>
      <c r="AA43" s="2"/>
      <c r="AB43" s="149"/>
    </row>
    <row r="44" spans="1:28" s="86" customFormat="1" ht="14.25" customHeight="1" x14ac:dyDescent="0.2">
      <c r="A44" s="148"/>
      <c r="B44" s="73"/>
      <c r="C44" s="247"/>
      <c r="D44" s="247"/>
      <c r="E44" s="247"/>
      <c r="F44" s="69"/>
      <c r="G44" s="69"/>
      <c r="H44" s="75"/>
      <c r="I44" s="75"/>
      <c r="J44" s="69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8"/>
      <c r="V44" s="8"/>
      <c r="W44" s="11"/>
      <c r="X44" s="11"/>
      <c r="Y44" s="22"/>
      <c r="Z44" s="8"/>
      <c r="AA44" s="8"/>
      <c r="AB44" s="143"/>
    </row>
    <row r="45" spans="1:28" s="86" customFormat="1" ht="14.25" customHeight="1" x14ac:dyDescent="0.2">
      <c r="A45" s="150"/>
      <c r="B45" s="383"/>
      <c r="C45" s="384"/>
      <c r="D45" s="384"/>
      <c r="E45" s="384"/>
      <c r="F45" s="385"/>
      <c r="G45" s="385"/>
      <c r="H45" s="386"/>
      <c r="I45" s="386"/>
      <c r="J45" s="385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387"/>
      <c r="V45" s="258"/>
      <c r="W45" s="259"/>
      <c r="X45" s="259"/>
      <c r="Y45" s="260"/>
      <c r="Z45" s="258"/>
      <c r="AA45" s="258"/>
      <c r="AB45" s="143"/>
    </row>
    <row r="46" spans="1:28" s="86" customFormat="1" ht="12" x14ac:dyDescent="0.2">
      <c r="A46" s="145"/>
      <c r="U46" s="143"/>
      <c r="V46" s="143"/>
      <c r="W46" s="256"/>
      <c r="X46" s="256"/>
      <c r="Y46" s="257"/>
      <c r="Z46" s="143"/>
      <c r="AA46" s="143"/>
      <c r="AB46" s="143"/>
    </row>
    <row r="47" spans="1:28" s="86" customFormat="1" ht="12" x14ac:dyDescent="0.2">
      <c r="A47" s="145"/>
      <c r="U47" s="143"/>
      <c r="V47" s="143"/>
      <c r="W47" s="256"/>
      <c r="X47" s="256"/>
      <c r="Y47" s="257"/>
      <c r="Z47" s="143"/>
      <c r="AA47" s="143"/>
      <c r="AB47" s="143"/>
    </row>
    <row r="48" spans="1:28" s="86" customFormat="1" ht="12" x14ac:dyDescent="0.2">
      <c r="A48" s="145"/>
      <c r="U48" s="143"/>
      <c r="V48" s="143"/>
      <c r="W48" s="256"/>
      <c r="X48" s="256"/>
      <c r="Y48" s="257"/>
      <c r="Z48" s="143"/>
      <c r="AA48" s="143"/>
      <c r="AB48" s="143"/>
    </row>
    <row r="49" spans="1:28" s="86" customFormat="1" ht="12" x14ac:dyDescent="0.2">
      <c r="A49" s="145"/>
      <c r="U49" s="143"/>
      <c r="V49" s="143"/>
      <c r="W49" s="256"/>
      <c r="X49" s="256"/>
      <c r="Y49" s="257"/>
      <c r="Z49" s="143"/>
      <c r="AA49" s="143"/>
      <c r="AB49" s="143"/>
    </row>
    <row r="50" spans="1:28" s="86" customFormat="1" ht="12" x14ac:dyDescent="0.2">
      <c r="A50" s="145"/>
      <c r="U50" s="143"/>
      <c r="V50" s="143"/>
      <c r="W50" s="256"/>
      <c r="X50" s="256"/>
      <c r="Y50" s="257"/>
      <c r="Z50" s="143"/>
      <c r="AA50" s="143"/>
      <c r="AB50" s="143"/>
    </row>
    <row r="51" spans="1:28" s="86" customFormat="1" ht="12" x14ac:dyDescent="0.2">
      <c r="A51" s="145"/>
      <c r="U51" s="143"/>
      <c r="V51" s="143"/>
      <c r="W51" s="256"/>
      <c r="X51" s="256"/>
      <c r="Y51" s="257"/>
      <c r="Z51" s="143"/>
      <c r="AA51" s="143"/>
      <c r="AB51" s="143"/>
    </row>
    <row r="52" spans="1:28" s="86" customFormat="1" ht="12" x14ac:dyDescent="0.2">
      <c r="A52" s="145"/>
      <c r="U52" s="143"/>
      <c r="V52" s="143"/>
      <c r="W52" s="256"/>
      <c r="X52" s="256"/>
      <c r="Y52" s="257"/>
      <c r="Z52" s="143"/>
      <c r="AA52" s="143"/>
      <c r="AB52" s="143"/>
    </row>
    <row r="53" spans="1:28" s="86" customFormat="1" ht="12" x14ac:dyDescent="0.2">
      <c r="A53" s="145"/>
      <c r="U53" s="143"/>
      <c r="V53" s="143"/>
      <c r="W53" s="256"/>
      <c r="X53" s="256"/>
      <c r="Y53" s="257"/>
      <c r="Z53" s="143"/>
      <c r="AA53" s="143"/>
      <c r="AB53" s="143"/>
    </row>
    <row r="54" spans="1:28" s="86" customFormat="1" ht="12" x14ac:dyDescent="0.2">
      <c r="A54" s="145"/>
      <c r="U54" s="143"/>
      <c r="V54" s="143"/>
      <c r="W54" s="256"/>
      <c r="X54" s="256"/>
      <c r="Y54" s="257"/>
      <c r="Z54" s="143"/>
      <c r="AA54" s="143"/>
      <c r="AB54" s="143"/>
    </row>
    <row r="55" spans="1:28" s="86" customFormat="1" ht="12" x14ac:dyDescent="0.2">
      <c r="A55" s="145"/>
      <c r="U55" s="143"/>
      <c r="V55" s="143"/>
      <c r="W55" s="256"/>
      <c r="X55" s="256"/>
      <c r="Y55" s="257"/>
      <c r="Z55" s="143"/>
      <c r="AA55" s="143"/>
      <c r="AB55" s="143"/>
    </row>
    <row r="56" spans="1:28" s="86" customFormat="1" ht="12" x14ac:dyDescent="0.2">
      <c r="A56" s="145"/>
      <c r="U56" s="143"/>
      <c r="V56" s="143"/>
      <c r="W56" s="256"/>
      <c r="X56" s="256"/>
      <c r="Y56" s="257"/>
      <c r="Z56" s="143"/>
      <c r="AA56" s="143"/>
      <c r="AB56" s="143"/>
    </row>
    <row r="57" spans="1:28" s="86" customFormat="1" ht="12" x14ac:dyDescent="0.2">
      <c r="A57" s="145"/>
      <c r="U57" s="143"/>
      <c r="V57" s="143"/>
      <c r="W57" s="256"/>
      <c r="X57" s="256"/>
      <c r="Y57" s="257"/>
      <c r="Z57" s="143"/>
      <c r="AA57" s="143"/>
      <c r="AB57" s="143"/>
    </row>
    <row r="58" spans="1:28" s="86" customFormat="1" ht="12" x14ac:dyDescent="0.2">
      <c r="A58" s="145"/>
      <c r="U58" s="143"/>
      <c r="V58" s="143"/>
      <c r="W58" s="256"/>
      <c r="X58" s="256"/>
      <c r="Y58" s="257"/>
      <c r="Z58" s="143"/>
      <c r="AA58" s="143"/>
      <c r="AB58" s="143"/>
    </row>
    <row r="59" spans="1:28" s="86" customFormat="1" ht="12" x14ac:dyDescent="0.2">
      <c r="A59" s="145"/>
      <c r="U59" s="143"/>
      <c r="V59" s="143"/>
      <c r="W59" s="256"/>
      <c r="X59" s="256"/>
      <c r="Y59" s="257"/>
      <c r="Z59" s="143"/>
      <c r="AA59" s="143"/>
      <c r="AB59" s="143"/>
    </row>
    <row r="60" spans="1:28" s="86" customFormat="1" ht="12" x14ac:dyDescent="0.2">
      <c r="A60" s="145"/>
      <c r="U60" s="143"/>
      <c r="V60" s="143"/>
      <c r="W60" s="256"/>
      <c r="X60" s="256"/>
      <c r="Y60" s="257"/>
      <c r="Z60" s="143"/>
      <c r="AA60" s="143"/>
      <c r="AB60" s="143"/>
    </row>
    <row r="61" spans="1:28" s="86" customFormat="1" ht="12" x14ac:dyDescent="0.2">
      <c r="A61" s="145"/>
      <c r="U61" s="143"/>
      <c r="V61" s="143"/>
      <c r="W61" s="256"/>
      <c r="X61" s="256"/>
      <c r="Y61" s="257"/>
      <c r="Z61" s="143"/>
      <c r="AA61" s="143"/>
      <c r="AB61" s="143"/>
    </row>
    <row r="62" spans="1:28" s="86" customFormat="1" ht="12" x14ac:dyDescent="0.2">
      <c r="A62" s="145"/>
      <c r="U62" s="143"/>
      <c r="V62" s="143"/>
      <c r="W62" s="256"/>
      <c r="X62" s="256"/>
      <c r="Y62" s="257"/>
      <c r="Z62" s="143"/>
      <c r="AA62" s="143"/>
      <c r="AB62" s="143"/>
    </row>
    <row r="63" spans="1:28" s="86" customFormat="1" ht="12" x14ac:dyDescent="0.2">
      <c r="A63" s="145"/>
      <c r="U63" s="143"/>
      <c r="V63" s="143"/>
      <c r="W63" s="256"/>
      <c r="X63" s="256"/>
      <c r="Y63" s="257"/>
      <c r="Z63" s="143"/>
      <c r="AA63" s="143"/>
      <c r="AB63" s="143"/>
    </row>
    <row r="64" spans="1:28" s="86" customFormat="1" ht="12" x14ac:dyDescent="0.2">
      <c r="A64" s="145"/>
      <c r="U64" s="143"/>
      <c r="V64" s="143"/>
      <c r="W64" s="256"/>
      <c r="X64" s="256"/>
      <c r="Y64" s="257"/>
      <c r="Z64" s="143"/>
      <c r="AA64" s="143"/>
      <c r="AB64" s="143"/>
    </row>
    <row r="65" spans="1:28" s="86" customFormat="1" ht="12" x14ac:dyDescent="0.2">
      <c r="A65" s="145"/>
      <c r="U65" s="143"/>
      <c r="V65" s="143"/>
      <c r="W65" s="256"/>
      <c r="X65" s="256"/>
      <c r="Y65" s="257"/>
      <c r="Z65" s="143"/>
      <c r="AA65" s="143"/>
      <c r="AB65" s="143"/>
    </row>
    <row r="66" spans="1:28" s="86" customFormat="1" ht="12" x14ac:dyDescent="0.2">
      <c r="A66" s="145"/>
      <c r="U66" s="143"/>
      <c r="V66" s="143"/>
      <c r="W66" s="256"/>
      <c r="X66" s="256"/>
      <c r="Y66" s="257"/>
      <c r="Z66" s="143"/>
      <c r="AA66" s="143"/>
      <c r="AB66" s="143"/>
    </row>
    <row r="67" spans="1:28" s="86" customFormat="1" ht="12" x14ac:dyDescent="0.2">
      <c r="A67" s="145"/>
      <c r="U67" s="143"/>
      <c r="V67" s="143"/>
      <c r="W67" s="256"/>
      <c r="X67" s="256"/>
      <c r="Y67" s="257"/>
      <c r="Z67" s="143"/>
      <c r="AA67" s="143"/>
      <c r="AB67" s="143"/>
    </row>
    <row r="68" spans="1:28" s="86" customFormat="1" ht="12" x14ac:dyDescent="0.2">
      <c r="A68" s="145"/>
      <c r="U68" s="143"/>
      <c r="V68" s="143"/>
      <c r="W68" s="256"/>
      <c r="X68" s="256"/>
      <c r="Y68" s="257"/>
      <c r="Z68" s="143"/>
      <c r="AA68" s="143"/>
      <c r="AB68" s="143"/>
    </row>
    <row r="69" spans="1:28" s="86" customFormat="1" ht="12" x14ac:dyDescent="0.2">
      <c r="A69" s="145"/>
      <c r="U69" s="143"/>
      <c r="V69" s="143"/>
      <c r="W69" s="256"/>
      <c r="X69" s="256"/>
      <c r="Y69" s="257"/>
      <c r="Z69" s="143"/>
      <c r="AA69" s="143"/>
      <c r="AB69" s="143"/>
    </row>
    <row r="70" spans="1:28" s="86" customFormat="1" ht="12" x14ac:dyDescent="0.2">
      <c r="A70" s="145"/>
      <c r="U70" s="143"/>
      <c r="V70" s="143"/>
      <c r="W70" s="256"/>
      <c r="X70" s="256"/>
      <c r="Y70" s="257"/>
      <c r="Z70" s="143"/>
      <c r="AA70" s="143"/>
      <c r="AB70" s="143"/>
    </row>
    <row r="71" spans="1:28" s="86" customFormat="1" ht="12" x14ac:dyDescent="0.2">
      <c r="A71" s="145"/>
      <c r="U71" s="143"/>
      <c r="V71" s="143"/>
      <c r="W71" s="256"/>
      <c r="X71" s="256"/>
      <c r="Y71" s="257"/>
      <c r="Z71" s="143"/>
      <c r="AA71" s="143"/>
      <c r="AB71" s="143"/>
    </row>
    <row r="72" spans="1:28" s="86" customFormat="1" ht="12" x14ac:dyDescent="0.2">
      <c r="A72" s="145"/>
      <c r="U72" s="143"/>
      <c r="V72" s="143"/>
      <c r="W72" s="256"/>
      <c r="X72" s="256"/>
      <c r="Y72" s="257"/>
      <c r="Z72" s="143"/>
      <c r="AA72" s="143"/>
      <c r="AB72" s="143"/>
    </row>
    <row r="73" spans="1:28" s="86" customFormat="1" ht="12" x14ac:dyDescent="0.2">
      <c r="A73" s="145"/>
      <c r="U73" s="143"/>
      <c r="V73" s="143"/>
      <c r="W73" s="256"/>
      <c r="X73" s="256"/>
      <c r="Y73" s="257"/>
      <c r="Z73" s="143"/>
      <c r="AA73" s="143"/>
      <c r="AB73" s="143"/>
    </row>
    <row r="74" spans="1:28" s="86" customFormat="1" ht="12" x14ac:dyDescent="0.2">
      <c r="A74" s="145"/>
      <c r="U74" s="143"/>
      <c r="V74" s="143"/>
      <c r="W74" s="256"/>
      <c r="X74" s="256"/>
      <c r="Y74" s="257"/>
      <c r="Z74" s="143"/>
      <c r="AA74" s="143"/>
      <c r="AB74" s="143"/>
    </row>
    <row r="75" spans="1:28" s="86" customFormat="1" ht="12" x14ac:dyDescent="0.2">
      <c r="A75" s="145"/>
      <c r="U75" s="143"/>
      <c r="V75" s="143"/>
      <c r="W75" s="256"/>
      <c r="X75" s="256"/>
      <c r="Y75" s="257"/>
      <c r="Z75" s="143"/>
      <c r="AA75" s="143"/>
      <c r="AB75" s="143"/>
    </row>
    <row r="76" spans="1:28" s="86" customFormat="1" ht="12" x14ac:dyDescent="0.2">
      <c r="A76" s="145"/>
      <c r="U76" s="143"/>
      <c r="V76" s="143"/>
      <c r="W76" s="256"/>
      <c r="X76" s="256"/>
      <c r="Y76" s="257"/>
      <c r="Z76" s="143"/>
      <c r="AA76" s="143"/>
      <c r="AB76" s="143"/>
    </row>
    <row r="77" spans="1:28" s="86" customFormat="1" ht="12" x14ac:dyDescent="0.2">
      <c r="A77" s="145"/>
      <c r="U77" s="143"/>
      <c r="V77" s="143"/>
      <c r="W77" s="256"/>
      <c r="X77" s="256"/>
      <c r="Y77" s="257"/>
      <c r="Z77" s="143"/>
      <c r="AA77" s="143"/>
      <c r="AB77" s="143"/>
    </row>
    <row r="78" spans="1:28" s="86" customFormat="1" ht="12" x14ac:dyDescent="0.2">
      <c r="A78" s="145"/>
      <c r="U78" s="143"/>
      <c r="V78" s="143"/>
      <c r="W78" s="256"/>
      <c r="X78" s="256"/>
      <c r="Y78" s="257"/>
      <c r="Z78" s="143"/>
      <c r="AA78" s="143"/>
      <c r="AB78" s="143"/>
    </row>
    <row r="79" spans="1:28" s="86" customFormat="1" ht="12" x14ac:dyDescent="0.2">
      <c r="A79" s="145"/>
      <c r="U79" s="143"/>
      <c r="V79" s="143"/>
      <c r="W79" s="256"/>
      <c r="X79" s="256"/>
      <c r="Y79" s="257"/>
      <c r="Z79" s="143"/>
      <c r="AA79" s="143"/>
      <c r="AB79" s="143"/>
    </row>
    <row r="80" spans="1:28" s="86" customFormat="1" ht="12" x14ac:dyDescent="0.2">
      <c r="A80" s="145"/>
      <c r="U80" s="143"/>
      <c r="V80" s="143"/>
      <c r="W80" s="256"/>
      <c r="X80" s="256"/>
      <c r="Y80" s="257"/>
      <c r="Z80" s="143"/>
      <c r="AA80" s="143"/>
      <c r="AB80" s="143"/>
    </row>
    <row r="81" spans="1:28" s="86" customFormat="1" ht="12" x14ac:dyDescent="0.2">
      <c r="A81" s="145"/>
      <c r="U81" s="143"/>
      <c r="V81" s="143"/>
      <c r="W81" s="256"/>
      <c r="X81" s="256"/>
      <c r="Y81" s="257"/>
      <c r="Z81" s="143"/>
      <c r="AA81" s="143"/>
      <c r="AB81" s="143"/>
    </row>
    <row r="82" spans="1:28" s="86" customFormat="1" ht="12" x14ac:dyDescent="0.2">
      <c r="A82" s="145"/>
      <c r="U82" s="143"/>
      <c r="V82" s="143"/>
      <c r="W82" s="256"/>
      <c r="X82" s="256"/>
      <c r="Y82" s="257"/>
      <c r="Z82" s="143"/>
      <c r="AA82" s="143"/>
      <c r="AB82" s="143"/>
    </row>
    <row r="83" spans="1:28" s="86" customFormat="1" ht="12" x14ac:dyDescent="0.2">
      <c r="A83" s="145"/>
      <c r="U83" s="143"/>
      <c r="V83" s="143"/>
      <c r="W83" s="256"/>
      <c r="X83" s="256"/>
      <c r="Y83" s="257"/>
      <c r="Z83" s="143"/>
      <c r="AA83" s="143"/>
      <c r="AB83" s="143"/>
    </row>
    <row r="84" spans="1:28" s="86" customFormat="1" ht="12" x14ac:dyDescent="0.2">
      <c r="A84" s="145"/>
      <c r="U84" s="143"/>
      <c r="V84" s="143"/>
      <c r="W84" s="256"/>
      <c r="X84" s="256"/>
      <c r="Y84" s="257"/>
      <c r="Z84" s="143"/>
      <c r="AA84" s="143"/>
      <c r="AB84" s="143"/>
    </row>
    <row r="85" spans="1:28" s="86" customFormat="1" ht="12" x14ac:dyDescent="0.2">
      <c r="A85" s="145"/>
      <c r="U85" s="143"/>
      <c r="V85" s="143"/>
      <c r="W85" s="256"/>
      <c r="X85" s="256"/>
      <c r="Y85" s="257"/>
      <c r="Z85" s="143"/>
      <c r="AA85" s="143"/>
      <c r="AB85" s="143"/>
    </row>
    <row r="86" spans="1:28" s="86" customFormat="1" ht="12" x14ac:dyDescent="0.2">
      <c r="A86" s="145"/>
      <c r="U86" s="143"/>
      <c r="V86" s="143"/>
      <c r="W86" s="256"/>
      <c r="X86" s="256"/>
      <c r="Y86" s="257"/>
      <c r="Z86" s="143"/>
      <c r="AA86" s="143"/>
      <c r="AB86" s="143"/>
    </row>
    <row r="87" spans="1:28" s="86" customFormat="1" ht="12" x14ac:dyDescent="0.2">
      <c r="A87" s="145"/>
      <c r="U87" s="143"/>
      <c r="V87" s="143"/>
      <c r="W87" s="256"/>
      <c r="X87" s="256"/>
      <c r="Y87" s="257"/>
      <c r="Z87" s="143"/>
      <c r="AA87" s="143"/>
      <c r="AB87" s="143"/>
    </row>
    <row r="88" spans="1:28" s="86" customFormat="1" ht="12" x14ac:dyDescent="0.2">
      <c r="A88" s="145"/>
      <c r="U88" s="143"/>
      <c r="V88" s="143"/>
      <c r="W88" s="256"/>
      <c r="X88" s="256"/>
      <c r="Y88" s="257"/>
      <c r="Z88" s="143"/>
      <c r="AA88" s="143"/>
      <c r="AB88" s="143"/>
    </row>
    <row r="89" spans="1:28" s="86" customFormat="1" ht="12" x14ac:dyDescent="0.2">
      <c r="A89" s="145"/>
      <c r="U89" s="143"/>
      <c r="V89" s="143"/>
      <c r="W89" s="256"/>
      <c r="X89" s="256"/>
      <c r="Y89" s="257"/>
      <c r="Z89" s="143"/>
      <c r="AA89" s="143"/>
      <c r="AB89" s="143"/>
    </row>
    <row r="90" spans="1:28" s="86" customFormat="1" ht="12" x14ac:dyDescent="0.2">
      <c r="A90" s="145"/>
      <c r="U90" s="143"/>
      <c r="V90" s="143"/>
      <c r="W90" s="256"/>
      <c r="X90" s="256"/>
      <c r="Y90" s="257"/>
      <c r="Z90" s="143"/>
      <c r="AA90" s="143"/>
      <c r="AB90" s="143"/>
    </row>
    <row r="91" spans="1:28" s="86" customFormat="1" ht="12" x14ac:dyDescent="0.2">
      <c r="A91" s="145"/>
      <c r="U91" s="143"/>
      <c r="V91" s="143"/>
      <c r="W91" s="256"/>
      <c r="X91" s="256"/>
      <c r="Y91" s="257"/>
      <c r="Z91" s="143"/>
      <c r="AA91" s="143"/>
      <c r="AB91" s="143"/>
    </row>
    <row r="92" spans="1:28" s="86" customFormat="1" ht="12" x14ac:dyDescent="0.2">
      <c r="A92" s="145"/>
      <c r="U92" s="143"/>
      <c r="V92" s="143"/>
      <c r="W92" s="256"/>
      <c r="X92" s="256"/>
      <c r="Y92" s="257"/>
      <c r="Z92" s="143"/>
      <c r="AA92" s="143"/>
      <c r="AB92" s="143"/>
    </row>
    <row r="93" spans="1:28" s="86" customFormat="1" ht="12" x14ac:dyDescent="0.2">
      <c r="A93" s="145"/>
      <c r="U93" s="143"/>
      <c r="V93" s="143"/>
      <c r="W93" s="256"/>
      <c r="X93" s="256"/>
      <c r="Y93" s="257"/>
      <c r="Z93" s="143"/>
      <c r="AA93" s="143"/>
      <c r="AB93" s="143"/>
    </row>
    <row r="94" spans="1:28" s="86" customFormat="1" ht="12" x14ac:dyDescent="0.2">
      <c r="A94" s="145"/>
      <c r="U94" s="143"/>
      <c r="V94" s="143"/>
      <c r="W94" s="256"/>
      <c r="X94" s="256"/>
      <c r="Y94" s="257"/>
      <c r="Z94" s="143"/>
      <c r="AA94" s="143"/>
      <c r="AB94" s="143"/>
    </row>
    <row r="95" spans="1:28" s="86" customFormat="1" ht="12" x14ac:dyDescent="0.2">
      <c r="A95" s="145"/>
      <c r="U95" s="143"/>
      <c r="V95" s="143"/>
      <c r="W95" s="256"/>
      <c r="X95" s="256"/>
      <c r="Y95" s="257"/>
      <c r="Z95" s="143"/>
      <c r="AA95" s="143"/>
      <c r="AB95" s="143"/>
    </row>
    <row r="96" spans="1:28" s="86" customFormat="1" ht="12" x14ac:dyDescent="0.2">
      <c r="A96" s="145"/>
      <c r="U96" s="143"/>
      <c r="V96" s="143"/>
      <c r="W96" s="256"/>
      <c r="X96" s="256"/>
      <c r="Y96" s="257"/>
      <c r="Z96" s="143"/>
      <c r="AA96" s="143"/>
      <c r="AB96" s="143"/>
    </row>
    <row r="97" spans="1:28" s="86" customFormat="1" ht="12" x14ac:dyDescent="0.2">
      <c r="A97" s="145"/>
      <c r="U97" s="143"/>
      <c r="V97" s="143"/>
      <c r="W97" s="256"/>
      <c r="X97" s="256"/>
      <c r="Y97" s="257"/>
      <c r="Z97" s="143"/>
      <c r="AA97" s="143"/>
      <c r="AB97" s="143"/>
    </row>
    <row r="98" spans="1:28" s="86" customFormat="1" ht="12" x14ac:dyDescent="0.2">
      <c r="A98" s="145"/>
      <c r="U98" s="143"/>
      <c r="V98" s="143"/>
      <c r="W98" s="256"/>
      <c r="X98" s="256"/>
      <c r="Y98" s="257"/>
      <c r="Z98" s="143"/>
      <c r="AA98" s="143"/>
      <c r="AB98" s="143"/>
    </row>
    <row r="99" spans="1:28" s="86" customFormat="1" ht="12" x14ac:dyDescent="0.2">
      <c r="A99" s="145"/>
      <c r="U99" s="143"/>
      <c r="V99" s="143"/>
      <c r="W99" s="256"/>
      <c r="X99" s="256"/>
      <c r="Y99" s="257"/>
      <c r="Z99" s="143"/>
      <c r="AA99" s="143"/>
      <c r="AB99" s="143"/>
    </row>
    <row r="100" spans="1:28" s="86" customFormat="1" ht="12" x14ac:dyDescent="0.2">
      <c r="A100" s="145"/>
      <c r="U100" s="143"/>
      <c r="V100" s="143"/>
      <c r="W100" s="256"/>
      <c r="X100" s="256"/>
      <c r="Y100" s="257"/>
      <c r="Z100" s="143"/>
      <c r="AA100" s="143"/>
      <c r="AB100" s="143"/>
    </row>
    <row r="101" spans="1:28" s="86" customFormat="1" ht="12" x14ac:dyDescent="0.2">
      <c r="A101" s="145"/>
      <c r="U101" s="143"/>
      <c r="V101" s="143"/>
      <c r="W101" s="256"/>
      <c r="X101" s="256"/>
      <c r="Y101" s="257"/>
      <c r="Z101" s="143"/>
      <c r="AA101" s="143"/>
      <c r="AB101" s="143"/>
    </row>
    <row r="102" spans="1:28" s="86" customFormat="1" ht="12" x14ac:dyDescent="0.2">
      <c r="A102" s="145"/>
      <c r="U102" s="143"/>
      <c r="V102" s="143"/>
      <c r="W102" s="256"/>
      <c r="X102" s="256"/>
      <c r="Y102" s="257"/>
      <c r="Z102" s="143"/>
      <c r="AA102" s="143"/>
      <c r="AB102" s="143"/>
    </row>
    <row r="103" spans="1:28" s="86" customFormat="1" ht="12" x14ac:dyDescent="0.2">
      <c r="A103" s="145"/>
      <c r="U103" s="143"/>
      <c r="V103" s="143"/>
      <c r="W103" s="256"/>
      <c r="X103" s="256"/>
      <c r="Y103" s="257"/>
      <c r="Z103" s="143"/>
      <c r="AA103" s="143"/>
      <c r="AB103" s="143"/>
    </row>
    <row r="104" spans="1:28" s="86" customFormat="1" ht="12" x14ac:dyDescent="0.2">
      <c r="A104" s="145"/>
      <c r="U104" s="143"/>
      <c r="V104" s="143"/>
      <c r="W104" s="256"/>
      <c r="X104" s="256"/>
      <c r="Y104" s="257"/>
      <c r="Z104" s="143"/>
      <c r="AA104" s="143"/>
      <c r="AB104" s="143"/>
    </row>
    <row r="105" spans="1:28" s="86" customFormat="1" ht="12" x14ac:dyDescent="0.2">
      <c r="A105" s="145"/>
      <c r="U105" s="143"/>
      <c r="V105" s="143"/>
      <c r="W105" s="256"/>
      <c r="X105" s="256"/>
      <c r="Y105" s="257"/>
      <c r="Z105" s="143"/>
      <c r="AA105" s="143"/>
      <c r="AB105" s="143"/>
    </row>
    <row r="106" spans="1:28" x14ac:dyDescent="0.2">
      <c r="A106" s="149"/>
      <c r="I106" s="79"/>
    </row>
    <row r="107" spans="1:28" x14ac:dyDescent="0.2">
      <c r="A107" s="149"/>
      <c r="I107" s="79"/>
    </row>
    <row r="108" spans="1:28" x14ac:dyDescent="0.2">
      <c r="A108" s="149"/>
      <c r="I108" s="79"/>
    </row>
    <row r="109" spans="1:28" x14ac:dyDescent="0.2">
      <c r="A109" s="149"/>
      <c r="I109" s="79"/>
    </row>
    <row r="110" spans="1:28" x14ac:dyDescent="0.2">
      <c r="A110" s="149"/>
      <c r="I110" s="79"/>
    </row>
    <row r="111" spans="1:28" x14ac:dyDescent="0.2">
      <c r="A111" s="149"/>
      <c r="I111" s="79"/>
    </row>
    <row r="112" spans="1:28" x14ac:dyDescent="0.2">
      <c r="A112" s="149"/>
      <c r="I112" s="79"/>
    </row>
    <row r="113" spans="1:9" x14ac:dyDescent="0.2">
      <c r="A113" s="149"/>
      <c r="I113" s="79"/>
    </row>
    <row r="114" spans="1:9" x14ac:dyDescent="0.2">
      <c r="A114" s="149"/>
      <c r="I114" s="79"/>
    </row>
    <row r="115" spans="1:9" x14ac:dyDescent="0.2">
      <c r="A115" s="149"/>
      <c r="I115" s="79"/>
    </row>
    <row r="116" spans="1:9" x14ac:dyDescent="0.2">
      <c r="A116" s="149"/>
      <c r="I116" s="79"/>
    </row>
    <row r="117" spans="1:9" x14ac:dyDescent="0.2">
      <c r="A117" s="149"/>
      <c r="I117" s="79"/>
    </row>
    <row r="118" spans="1:9" x14ac:dyDescent="0.2">
      <c r="A118" s="149"/>
      <c r="I118" s="79"/>
    </row>
    <row r="119" spans="1:9" x14ac:dyDescent="0.2">
      <c r="A119" s="149"/>
      <c r="I119" s="79"/>
    </row>
    <row r="120" spans="1:9" x14ac:dyDescent="0.2">
      <c r="A120" s="149"/>
      <c r="I120" s="79"/>
    </row>
    <row r="121" spans="1:9" x14ac:dyDescent="0.2">
      <c r="A121" s="149"/>
      <c r="I121" s="79"/>
    </row>
    <row r="122" spans="1:9" x14ac:dyDescent="0.2">
      <c r="A122" s="149"/>
      <c r="I122" s="79"/>
    </row>
    <row r="123" spans="1:9" x14ac:dyDescent="0.2">
      <c r="A123" s="149"/>
      <c r="I123" s="79"/>
    </row>
    <row r="124" spans="1:9" x14ac:dyDescent="0.2">
      <c r="A124" s="149"/>
      <c r="I124" s="79"/>
    </row>
    <row r="125" spans="1:9" x14ac:dyDescent="0.2">
      <c r="A125" s="149"/>
      <c r="I125" s="79"/>
    </row>
    <row r="126" spans="1:9" x14ac:dyDescent="0.2">
      <c r="A126" s="149"/>
      <c r="I126" s="79"/>
    </row>
    <row r="127" spans="1:9" x14ac:dyDescent="0.2">
      <c r="A127" s="149"/>
      <c r="I127" s="79"/>
    </row>
    <row r="128" spans="1:9" x14ac:dyDescent="0.2">
      <c r="A128" s="149"/>
      <c r="I128" s="79"/>
    </row>
    <row r="129" spans="1:9" x14ac:dyDescent="0.2">
      <c r="A129" s="149"/>
      <c r="I129" s="79"/>
    </row>
    <row r="130" spans="1:9" x14ac:dyDescent="0.2">
      <c r="A130" s="149"/>
      <c r="I130" s="79"/>
    </row>
    <row r="131" spans="1:9" x14ac:dyDescent="0.2">
      <c r="A131" s="149"/>
      <c r="I131" s="79"/>
    </row>
    <row r="132" spans="1:9" x14ac:dyDescent="0.2">
      <c r="A132" s="149"/>
      <c r="I132" s="79"/>
    </row>
    <row r="133" spans="1:9" x14ac:dyDescent="0.2">
      <c r="A133" s="149"/>
      <c r="I133" s="79"/>
    </row>
    <row r="134" spans="1:9" x14ac:dyDescent="0.2">
      <c r="A134" s="149"/>
      <c r="I134" s="79"/>
    </row>
    <row r="135" spans="1:9" x14ac:dyDescent="0.2">
      <c r="A135" s="149"/>
      <c r="I135" s="79"/>
    </row>
    <row r="136" spans="1:9" x14ac:dyDescent="0.2">
      <c r="A136" s="149"/>
      <c r="I136" s="79"/>
    </row>
    <row r="137" spans="1:9" x14ac:dyDescent="0.2">
      <c r="A137" s="149"/>
      <c r="I137" s="79"/>
    </row>
    <row r="138" spans="1:9" x14ac:dyDescent="0.2">
      <c r="A138" s="149"/>
      <c r="I138" s="79"/>
    </row>
    <row r="139" spans="1:9" x14ac:dyDescent="0.2">
      <c r="A139" s="149"/>
      <c r="I139" s="79"/>
    </row>
    <row r="140" spans="1:9" x14ac:dyDescent="0.2">
      <c r="A140" s="149"/>
      <c r="I140" s="79"/>
    </row>
    <row r="141" spans="1:9" x14ac:dyDescent="0.2">
      <c r="A141" s="149"/>
      <c r="I141" s="79"/>
    </row>
    <row r="142" spans="1:9" x14ac:dyDescent="0.2">
      <c r="A142" s="149"/>
      <c r="I142" s="79"/>
    </row>
    <row r="143" spans="1:9" x14ac:dyDescent="0.2">
      <c r="A143" s="149"/>
      <c r="I143" s="79"/>
    </row>
    <row r="144" spans="1:9" x14ac:dyDescent="0.2">
      <c r="A144" s="149"/>
      <c r="I144" s="79"/>
    </row>
    <row r="145" spans="1:9" x14ac:dyDescent="0.2">
      <c r="A145" s="149"/>
      <c r="I145" s="79"/>
    </row>
    <row r="146" spans="1:9" x14ac:dyDescent="0.2">
      <c r="A146" s="149"/>
      <c r="I146" s="79"/>
    </row>
    <row r="147" spans="1:9" x14ac:dyDescent="0.2">
      <c r="A147" s="149"/>
      <c r="I147" s="79"/>
    </row>
    <row r="148" spans="1:9" x14ac:dyDescent="0.2">
      <c r="A148" s="149"/>
      <c r="I148" s="79"/>
    </row>
    <row r="149" spans="1:9" x14ac:dyDescent="0.2">
      <c r="A149" s="149"/>
      <c r="I149" s="79"/>
    </row>
    <row r="150" spans="1:9" x14ac:dyDescent="0.2">
      <c r="A150" s="149"/>
      <c r="I150" s="79"/>
    </row>
    <row r="151" spans="1:9" x14ac:dyDescent="0.2">
      <c r="A151" s="149"/>
      <c r="I151" s="79"/>
    </row>
    <row r="152" spans="1:9" x14ac:dyDescent="0.2">
      <c r="A152" s="149"/>
      <c r="I152" s="79"/>
    </row>
    <row r="153" spans="1:9" x14ac:dyDescent="0.2">
      <c r="A153" s="149"/>
      <c r="I153" s="79"/>
    </row>
    <row r="154" spans="1:9" x14ac:dyDescent="0.2">
      <c r="A154" s="149"/>
      <c r="I154" s="79"/>
    </row>
    <row r="155" spans="1:9" x14ac:dyDescent="0.2">
      <c r="A155" s="149"/>
      <c r="I155" s="79"/>
    </row>
    <row r="156" spans="1:9" x14ac:dyDescent="0.2">
      <c r="A156" s="149"/>
      <c r="I156" s="79"/>
    </row>
    <row r="157" spans="1:9" x14ac:dyDescent="0.2">
      <c r="A157" s="149"/>
      <c r="I157" s="79"/>
    </row>
    <row r="158" spans="1:9" x14ac:dyDescent="0.2">
      <c r="A158" s="149"/>
      <c r="I158" s="79"/>
    </row>
    <row r="159" spans="1:9" x14ac:dyDescent="0.2">
      <c r="A159" s="149"/>
      <c r="I159" s="79"/>
    </row>
    <row r="160" spans="1:9" x14ac:dyDescent="0.2">
      <c r="A160" s="149"/>
      <c r="I160" s="79"/>
    </row>
    <row r="161" spans="1:9" x14ac:dyDescent="0.2">
      <c r="A161" s="149"/>
      <c r="I161" s="79"/>
    </row>
    <row r="162" spans="1:9" x14ac:dyDescent="0.2">
      <c r="A162" s="149"/>
      <c r="I162" s="79"/>
    </row>
    <row r="163" spans="1:9" x14ac:dyDescent="0.2">
      <c r="A163" s="149"/>
      <c r="I163" s="79"/>
    </row>
    <row r="164" spans="1:9" x14ac:dyDescent="0.2">
      <c r="A164" s="149"/>
      <c r="I164" s="79"/>
    </row>
    <row r="165" spans="1:9" x14ac:dyDescent="0.2">
      <c r="A165" s="149"/>
      <c r="I165" s="79"/>
    </row>
    <row r="166" spans="1:9" x14ac:dyDescent="0.2">
      <c r="A166" s="149"/>
      <c r="I166" s="79"/>
    </row>
    <row r="167" spans="1:9" x14ac:dyDescent="0.2">
      <c r="A167" s="149"/>
      <c r="I167" s="79"/>
    </row>
    <row r="168" spans="1:9" x14ac:dyDescent="0.2">
      <c r="A168" s="149"/>
      <c r="I168" s="79"/>
    </row>
    <row r="169" spans="1:9" x14ac:dyDescent="0.2">
      <c r="A169" s="149"/>
      <c r="I169" s="79"/>
    </row>
    <row r="170" spans="1:9" x14ac:dyDescent="0.2">
      <c r="A170" s="149"/>
      <c r="I170" s="79"/>
    </row>
    <row r="171" spans="1:9" x14ac:dyDescent="0.2">
      <c r="A171" s="149"/>
      <c r="I171" s="79"/>
    </row>
    <row r="172" spans="1:9" x14ac:dyDescent="0.2">
      <c r="A172" s="149"/>
      <c r="I172" s="79"/>
    </row>
    <row r="173" spans="1:9" x14ac:dyDescent="0.2">
      <c r="A173" s="149"/>
      <c r="I173" s="79"/>
    </row>
    <row r="174" spans="1:9" x14ac:dyDescent="0.2">
      <c r="A174" s="149"/>
      <c r="I174" s="79"/>
    </row>
    <row r="175" spans="1:9" x14ac:dyDescent="0.2">
      <c r="A175" s="149"/>
      <c r="I175" s="79"/>
    </row>
    <row r="176" spans="1:9" x14ac:dyDescent="0.2">
      <c r="A176" s="149"/>
      <c r="I176" s="79"/>
    </row>
    <row r="177" spans="1:9" x14ac:dyDescent="0.2">
      <c r="A177" s="149"/>
      <c r="I177" s="79"/>
    </row>
    <row r="178" spans="1:9" x14ac:dyDescent="0.2">
      <c r="A178" s="149"/>
      <c r="I178" s="79"/>
    </row>
    <row r="179" spans="1:9" x14ac:dyDescent="0.2">
      <c r="A179" s="149"/>
      <c r="I179" s="79"/>
    </row>
    <row r="180" spans="1:9" x14ac:dyDescent="0.2">
      <c r="A180" s="149"/>
      <c r="I180" s="79"/>
    </row>
    <row r="181" spans="1:9" x14ac:dyDescent="0.2">
      <c r="A181" s="149"/>
      <c r="I181" s="79"/>
    </row>
    <row r="182" spans="1:9" x14ac:dyDescent="0.2">
      <c r="A182" s="149"/>
      <c r="I182" s="79"/>
    </row>
    <row r="183" spans="1:9" x14ac:dyDescent="0.2">
      <c r="A183" s="149"/>
      <c r="I183" s="79"/>
    </row>
    <row r="184" spans="1:9" x14ac:dyDescent="0.2">
      <c r="A184" s="149"/>
      <c r="I184" s="79"/>
    </row>
    <row r="185" spans="1:9" x14ac:dyDescent="0.2">
      <c r="A185" s="149"/>
      <c r="I185" s="79"/>
    </row>
    <row r="186" spans="1:9" x14ac:dyDescent="0.2">
      <c r="A186" s="149"/>
      <c r="I186" s="79"/>
    </row>
    <row r="187" spans="1:9" x14ac:dyDescent="0.2">
      <c r="A187" s="149"/>
      <c r="I187" s="79"/>
    </row>
    <row r="188" spans="1:9" x14ac:dyDescent="0.2">
      <c r="A188" s="149"/>
      <c r="I188" s="79"/>
    </row>
    <row r="189" spans="1:9" x14ac:dyDescent="0.2">
      <c r="A189" s="149"/>
      <c r="I189" s="79"/>
    </row>
    <row r="190" spans="1:9" x14ac:dyDescent="0.2">
      <c r="A190" s="149"/>
      <c r="I190" s="79"/>
    </row>
    <row r="191" spans="1:9" x14ac:dyDescent="0.2">
      <c r="A191" s="149"/>
      <c r="I191" s="79"/>
    </row>
    <row r="192" spans="1:9" x14ac:dyDescent="0.2">
      <c r="A192" s="149"/>
      <c r="I192" s="79"/>
    </row>
    <row r="193" spans="1:9" x14ac:dyDescent="0.2">
      <c r="A193" s="149"/>
      <c r="I193" s="79"/>
    </row>
    <row r="194" spans="1:9" x14ac:dyDescent="0.2">
      <c r="A194" s="149"/>
      <c r="I194" s="79"/>
    </row>
    <row r="195" spans="1:9" x14ac:dyDescent="0.2">
      <c r="A195" s="149"/>
      <c r="I195" s="79"/>
    </row>
    <row r="196" spans="1:9" x14ac:dyDescent="0.2">
      <c r="A196" s="149"/>
      <c r="I196" s="79"/>
    </row>
    <row r="197" spans="1:9" x14ac:dyDescent="0.2">
      <c r="A197" s="149"/>
      <c r="I197" s="79"/>
    </row>
    <row r="198" spans="1:9" x14ac:dyDescent="0.2">
      <c r="A198" s="149"/>
      <c r="I198" s="79"/>
    </row>
    <row r="199" spans="1:9" x14ac:dyDescent="0.2">
      <c r="A199" s="149"/>
      <c r="I199" s="79"/>
    </row>
    <row r="200" spans="1:9" x14ac:dyDescent="0.2">
      <c r="A200" s="149"/>
      <c r="I200" s="79"/>
    </row>
    <row r="201" spans="1:9" x14ac:dyDescent="0.2">
      <c r="A201" s="149"/>
      <c r="I201" s="79"/>
    </row>
    <row r="202" spans="1:9" x14ac:dyDescent="0.2">
      <c r="A202" s="149"/>
      <c r="I202" s="79"/>
    </row>
    <row r="203" spans="1:9" x14ac:dyDescent="0.2">
      <c r="A203" s="149"/>
      <c r="I203" s="79"/>
    </row>
    <row r="204" spans="1:9" x14ac:dyDescent="0.2">
      <c r="A204" s="149"/>
      <c r="I204" s="79"/>
    </row>
    <row r="205" spans="1:9" x14ac:dyDescent="0.2">
      <c r="A205" s="149"/>
      <c r="I205" s="79"/>
    </row>
    <row r="206" spans="1:9" x14ac:dyDescent="0.2">
      <c r="A206" s="149"/>
      <c r="I206" s="79"/>
    </row>
    <row r="207" spans="1:9" x14ac:dyDescent="0.2">
      <c r="A207" s="149"/>
      <c r="I207" s="79"/>
    </row>
    <row r="208" spans="1:9" x14ac:dyDescent="0.2">
      <c r="A208" s="149"/>
      <c r="I208" s="79"/>
    </row>
    <row r="209" spans="1:9" x14ac:dyDescent="0.2">
      <c r="A209" s="149"/>
      <c r="I209" s="79"/>
    </row>
    <row r="210" spans="1:9" x14ac:dyDescent="0.2">
      <c r="A210" s="149"/>
      <c r="I210" s="79"/>
    </row>
    <row r="211" spans="1:9" x14ac:dyDescent="0.2">
      <c r="A211" s="149"/>
      <c r="I211" s="79"/>
    </row>
    <row r="212" spans="1:9" x14ac:dyDescent="0.2">
      <c r="A212" s="149"/>
      <c r="I212" s="79"/>
    </row>
    <row r="213" spans="1:9" x14ac:dyDescent="0.2">
      <c r="A213" s="149"/>
      <c r="I213" s="79"/>
    </row>
    <row r="214" spans="1:9" x14ac:dyDescent="0.2">
      <c r="A214" s="149"/>
      <c r="I214" s="79"/>
    </row>
    <row r="215" spans="1:9" x14ac:dyDescent="0.2">
      <c r="A215" s="149"/>
      <c r="I215" s="79"/>
    </row>
    <row r="216" spans="1:9" x14ac:dyDescent="0.2">
      <c r="A216" s="149"/>
      <c r="I216" s="79"/>
    </row>
    <row r="217" spans="1:9" x14ac:dyDescent="0.2">
      <c r="A217" s="149"/>
      <c r="I217" s="79"/>
    </row>
    <row r="218" spans="1:9" x14ac:dyDescent="0.2">
      <c r="A218" s="149"/>
      <c r="I218" s="79"/>
    </row>
    <row r="219" spans="1:9" x14ac:dyDescent="0.2">
      <c r="A219" s="149"/>
      <c r="I219" s="79"/>
    </row>
    <row r="220" spans="1:9" x14ac:dyDescent="0.2">
      <c r="A220" s="149"/>
      <c r="I220" s="79"/>
    </row>
    <row r="221" spans="1:9" x14ac:dyDescent="0.2">
      <c r="A221" s="149"/>
      <c r="I221" s="79"/>
    </row>
    <row r="222" spans="1:9" x14ac:dyDescent="0.2">
      <c r="A222" s="149"/>
      <c r="I222" s="79"/>
    </row>
    <row r="223" spans="1:9" x14ac:dyDescent="0.2">
      <c r="A223" s="149"/>
      <c r="I223" s="79"/>
    </row>
    <row r="224" spans="1:9" x14ac:dyDescent="0.2">
      <c r="A224" s="149"/>
      <c r="I224" s="79"/>
    </row>
    <row r="225" spans="1:9" x14ac:dyDescent="0.2">
      <c r="A225" s="149"/>
      <c r="I225" s="79"/>
    </row>
    <row r="226" spans="1:9" x14ac:dyDescent="0.2">
      <c r="A226" s="149"/>
      <c r="I226" s="79"/>
    </row>
    <row r="227" spans="1:9" x14ac:dyDescent="0.2">
      <c r="A227" s="149"/>
      <c r="I227" s="79"/>
    </row>
    <row r="228" spans="1:9" x14ac:dyDescent="0.2">
      <c r="A228" s="149"/>
      <c r="I228" s="79"/>
    </row>
    <row r="229" spans="1:9" x14ac:dyDescent="0.2">
      <c r="A229" s="149"/>
      <c r="I229" s="79"/>
    </row>
    <row r="230" spans="1:9" x14ac:dyDescent="0.2">
      <c r="A230" s="149"/>
      <c r="I230" s="79"/>
    </row>
    <row r="231" spans="1:9" x14ac:dyDescent="0.2">
      <c r="A231" s="149"/>
      <c r="I231" s="79"/>
    </row>
    <row r="232" spans="1:9" x14ac:dyDescent="0.2">
      <c r="A232" s="149"/>
      <c r="I232" s="79"/>
    </row>
    <row r="233" spans="1:9" x14ac:dyDescent="0.2">
      <c r="A233" s="149"/>
      <c r="I233" s="79"/>
    </row>
    <row r="234" spans="1:9" x14ac:dyDescent="0.2">
      <c r="A234" s="149"/>
      <c r="I234" s="79"/>
    </row>
    <row r="235" spans="1:9" x14ac:dyDescent="0.2">
      <c r="A235" s="149"/>
      <c r="I235" s="79"/>
    </row>
    <row r="236" spans="1:9" x14ac:dyDescent="0.2">
      <c r="A236" s="149"/>
      <c r="I236" s="79"/>
    </row>
    <row r="237" spans="1:9" x14ac:dyDescent="0.2">
      <c r="A237" s="149"/>
      <c r="I237" s="79"/>
    </row>
    <row r="238" spans="1:9" x14ac:dyDescent="0.2">
      <c r="A238" s="149"/>
      <c r="I238" s="79"/>
    </row>
    <row r="239" spans="1:9" x14ac:dyDescent="0.2">
      <c r="A239" s="149"/>
      <c r="I239" s="79"/>
    </row>
    <row r="240" spans="1:9" x14ac:dyDescent="0.2">
      <c r="A240" s="149"/>
      <c r="I240" s="79"/>
    </row>
    <row r="241" spans="1:9" x14ac:dyDescent="0.2">
      <c r="A241" s="149"/>
      <c r="I241" s="79"/>
    </row>
    <row r="242" spans="1:9" x14ac:dyDescent="0.2">
      <c r="A242" s="149"/>
      <c r="I242" s="79"/>
    </row>
    <row r="243" spans="1:9" x14ac:dyDescent="0.2">
      <c r="A243" s="149"/>
      <c r="I243" s="79"/>
    </row>
    <row r="244" spans="1:9" x14ac:dyDescent="0.2">
      <c r="A244" s="149"/>
      <c r="I244" s="79"/>
    </row>
    <row r="245" spans="1:9" x14ac:dyDescent="0.2">
      <c r="A245" s="149"/>
      <c r="I245" s="79"/>
    </row>
    <row r="246" spans="1:9" x14ac:dyDescent="0.2">
      <c r="A246" s="149"/>
      <c r="I246" s="79"/>
    </row>
    <row r="247" spans="1:9" x14ac:dyDescent="0.2">
      <c r="A247" s="149"/>
      <c r="I247" s="79"/>
    </row>
    <row r="248" spans="1:9" x14ac:dyDescent="0.2">
      <c r="A248" s="149"/>
      <c r="I248" s="79"/>
    </row>
    <row r="249" spans="1:9" x14ac:dyDescent="0.2">
      <c r="A249" s="149"/>
      <c r="I249" s="79"/>
    </row>
    <row r="250" spans="1:9" x14ac:dyDescent="0.2">
      <c r="A250" s="149"/>
      <c r="I250" s="79"/>
    </row>
    <row r="251" spans="1:9" x14ac:dyDescent="0.2">
      <c r="A251" s="149"/>
      <c r="I251" s="79"/>
    </row>
    <row r="252" spans="1:9" x14ac:dyDescent="0.2">
      <c r="A252" s="149"/>
      <c r="I252" s="79"/>
    </row>
    <row r="253" spans="1:9" x14ac:dyDescent="0.2">
      <c r="A253" s="149"/>
      <c r="I253" s="79"/>
    </row>
    <row r="254" spans="1:9" x14ac:dyDescent="0.2">
      <c r="A254" s="149"/>
      <c r="I254" s="79"/>
    </row>
    <row r="255" spans="1:9" x14ac:dyDescent="0.2">
      <c r="A255" s="149"/>
      <c r="I255" s="79"/>
    </row>
    <row r="256" spans="1:9" x14ac:dyDescent="0.2">
      <c r="A256" s="149"/>
      <c r="I256" s="79"/>
    </row>
    <row r="257" spans="1:9" x14ac:dyDescent="0.2">
      <c r="A257" s="149"/>
      <c r="I257" s="79"/>
    </row>
    <row r="258" spans="1:9" x14ac:dyDescent="0.2">
      <c r="A258" s="149"/>
      <c r="I258" s="79"/>
    </row>
    <row r="259" spans="1:9" x14ac:dyDescent="0.2">
      <c r="A259" s="149"/>
      <c r="I259" s="79"/>
    </row>
    <row r="260" spans="1:9" x14ac:dyDescent="0.2">
      <c r="A260" s="149"/>
      <c r="I260" s="79"/>
    </row>
    <row r="261" spans="1:9" x14ac:dyDescent="0.2">
      <c r="A261" s="149"/>
      <c r="I261" s="79"/>
    </row>
    <row r="262" spans="1:9" x14ac:dyDescent="0.2">
      <c r="A262" s="149"/>
      <c r="I262" s="79"/>
    </row>
    <row r="263" spans="1:9" x14ac:dyDescent="0.2">
      <c r="A263" s="149"/>
      <c r="I263" s="79"/>
    </row>
    <row r="264" spans="1:9" x14ac:dyDescent="0.2">
      <c r="A264" s="149"/>
      <c r="I264" s="79"/>
    </row>
    <row r="265" spans="1:9" x14ac:dyDescent="0.2">
      <c r="A265" s="149"/>
      <c r="I265" s="79"/>
    </row>
    <row r="266" spans="1:9" x14ac:dyDescent="0.2">
      <c r="A266" s="149"/>
      <c r="I266" s="79"/>
    </row>
    <row r="267" spans="1:9" x14ac:dyDescent="0.2">
      <c r="A267" s="149"/>
      <c r="I267" s="79"/>
    </row>
    <row r="268" spans="1:9" x14ac:dyDescent="0.2">
      <c r="A268" s="149"/>
      <c r="I268" s="79"/>
    </row>
    <row r="269" spans="1:9" x14ac:dyDescent="0.2">
      <c r="A269" s="149"/>
      <c r="I269" s="79"/>
    </row>
    <row r="270" spans="1:9" x14ac:dyDescent="0.2">
      <c r="A270" s="149"/>
      <c r="I270" s="79"/>
    </row>
    <row r="271" spans="1:9" x14ac:dyDescent="0.2">
      <c r="A271" s="149"/>
      <c r="I271" s="79"/>
    </row>
    <row r="272" spans="1:9" x14ac:dyDescent="0.2">
      <c r="A272" s="149"/>
      <c r="I272" s="79"/>
    </row>
    <row r="273" spans="1:9" x14ac:dyDescent="0.2">
      <c r="A273" s="149"/>
      <c r="I273" s="79"/>
    </row>
    <row r="274" spans="1:9" x14ac:dyDescent="0.2">
      <c r="A274" s="149"/>
      <c r="I274" s="79"/>
    </row>
    <row r="275" spans="1:9" x14ac:dyDescent="0.2">
      <c r="A275" s="149"/>
      <c r="I275" s="79"/>
    </row>
    <row r="276" spans="1:9" x14ac:dyDescent="0.2">
      <c r="A276" s="149"/>
      <c r="I276" s="79"/>
    </row>
    <row r="277" spans="1:9" x14ac:dyDescent="0.2">
      <c r="A277" s="149"/>
      <c r="I277" s="79"/>
    </row>
    <row r="278" spans="1:9" x14ac:dyDescent="0.2">
      <c r="A278" s="149"/>
      <c r="I278" s="79"/>
    </row>
    <row r="279" spans="1:9" x14ac:dyDescent="0.2">
      <c r="A279" s="149"/>
      <c r="I279" s="79"/>
    </row>
    <row r="280" spans="1:9" x14ac:dyDescent="0.2">
      <c r="A280" s="149"/>
      <c r="I280" s="79"/>
    </row>
    <row r="281" spans="1:9" x14ac:dyDescent="0.2">
      <c r="A281" s="149"/>
      <c r="I281" s="79"/>
    </row>
    <row r="282" spans="1:9" x14ac:dyDescent="0.2">
      <c r="A282" s="149"/>
      <c r="I282" s="79"/>
    </row>
    <row r="283" spans="1:9" x14ac:dyDescent="0.2">
      <c r="A283" s="149"/>
      <c r="I283" s="79"/>
    </row>
    <row r="284" spans="1:9" x14ac:dyDescent="0.2">
      <c r="A284" s="149"/>
      <c r="I284" s="79"/>
    </row>
    <row r="285" spans="1:9" x14ac:dyDescent="0.2">
      <c r="A285" s="149"/>
      <c r="I285" s="79"/>
    </row>
    <row r="286" spans="1:9" x14ac:dyDescent="0.2">
      <c r="A286" s="149"/>
      <c r="I286" s="79"/>
    </row>
    <row r="287" spans="1:9" x14ac:dyDescent="0.2">
      <c r="A287" s="149"/>
      <c r="I287" s="79"/>
    </row>
    <row r="288" spans="1:9" x14ac:dyDescent="0.2">
      <c r="A288" s="149"/>
      <c r="I288" s="79"/>
    </row>
    <row r="289" spans="1:9" x14ac:dyDescent="0.2">
      <c r="A289" s="149"/>
      <c r="I289" s="79"/>
    </row>
    <row r="290" spans="1:9" x14ac:dyDescent="0.2">
      <c r="A290" s="149"/>
      <c r="I290" s="79"/>
    </row>
    <row r="291" spans="1:9" x14ac:dyDescent="0.2">
      <c r="A291" s="149"/>
      <c r="I291" s="79"/>
    </row>
    <row r="292" spans="1:9" x14ac:dyDescent="0.2">
      <c r="A292" s="149"/>
      <c r="I292" s="79"/>
    </row>
    <row r="293" spans="1:9" x14ac:dyDescent="0.2">
      <c r="A293" s="149"/>
      <c r="I293" s="79"/>
    </row>
    <row r="294" spans="1:9" x14ac:dyDescent="0.2">
      <c r="A294" s="149"/>
      <c r="I294" s="79"/>
    </row>
    <row r="295" spans="1:9" x14ac:dyDescent="0.2">
      <c r="A295" s="149"/>
      <c r="I295" s="79"/>
    </row>
    <row r="296" spans="1:9" x14ac:dyDescent="0.2">
      <c r="A296" s="149"/>
      <c r="I296" s="79"/>
    </row>
    <row r="297" spans="1:9" x14ac:dyDescent="0.2">
      <c r="A297" s="149"/>
      <c r="I297" s="79"/>
    </row>
    <row r="298" spans="1:9" x14ac:dyDescent="0.2">
      <c r="A298" s="149"/>
      <c r="I298" s="79"/>
    </row>
    <row r="299" spans="1:9" x14ac:dyDescent="0.2">
      <c r="A299" s="149"/>
      <c r="I299" s="79"/>
    </row>
    <row r="300" spans="1:9" x14ac:dyDescent="0.2">
      <c r="A300" s="149"/>
      <c r="I300" s="79"/>
    </row>
    <row r="301" spans="1:9" x14ac:dyDescent="0.2">
      <c r="A301" s="149"/>
      <c r="I301" s="79"/>
    </row>
    <row r="302" spans="1:9" x14ac:dyDescent="0.2">
      <c r="A302" s="149"/>
      <c r="I302" s="79"/>
    </row>
    <row r="303" spans="1:9" x14ac:dyDescent="0.2">
      <c r="A303" s="149"/>
      <c r="I303" s="79"/>
    </row>
    <row r="304" spans="1:9" x14ac:dyDescent="0.2">
      <c r="A304" s="149"/>
      <c r="I304" s="79"/>
    </row>
    <row r="305" spans="1:9" x14ac:dyDescent="0.2">
      <c r="A305" s="149"/>
      <c r="I305" s="79"/>
    </row>
    <row r="306" spans="1:9" x14ac:dyDescent="0.2">
      <c r="A306" s="149"/>
      <c r="I306" s="79"/>
    </row>
    <row r="307" spans="1:9" x14ac:dyDescent="0.2">
      <c r="A307" s="149"/>
      <c r="I307" s="79"/>
    </row>
    <row r="308" spans="1:9" x14ac:dyDescent="0.2">
      <c r="A308" s="149"/>
      <c r="I308" s="79"/>
    </row>
    <row r="309" spans="1:9" x14ac:dyDescent="0.2">
      <c r="A309" s="149"/>
      <c r="I309" s="79"/>
    </row>
    <row r="310" spans="1:9" x14ac:dyDescent="0.2">
      <c r="A310" s="149"/>
      <c r="I310" s="79"/>
    </row>
    <row r="311" spans="1:9" x14ac:dyDescent="0.2">
      <c r="A311" s="149"/>
      <c r="I311" s="79"/>
    </row>
    <row r="312" spans="1:9" x14ac:dyDescent="0.2">
      <c r="A312" s="149"/>
      <c r="I312" s="79"/>
    </row>
    <row r="313" spans="1:9" x14ac:dyDescent="0.2">
      <c r="A313" s="149"/>
      <c r="I313" s="79"/>
    </row>
    <row r="314" spans="1:9" x14ac:dyDescent="0.2">
      <c r="A314" s="149"/>
      <c r="I314" s="79"/>
    </row>
    <row r="315" spans="1:9" x14ac:dyDescent="0.2">
      <c r="A315" s="149"/>
      <c r="I315" s="79"/>
    </row>
    <row r="316" spans="1:9" x14ac:dyDescent="0.2">
      <c r="A316" s="149"/>
      <c r="I316" s="79"/>
    </row>
    <row r="317" spans="1:9" x14ac:dyDescent="0.2">
      <c r="A317" s="149"/>
      <c r="I317" s="79"/>
    </row>
    <row r="318" spans="1:9" x14ac:dyDescent="0.2">
      <c r="A318" s="149"/>
      <c r="I318" s="79"/>
    </row>
    <row r="319" spans="1:9" x14ac:dyDescent="0.2">
      <c r="A319" s="149"/>
      <c r="I319" s="79"/>
    </row>
    <row r="320" spans="1:9" x14ac:dyDescent="0.2">
      <c r="A320" s="149"/>
      <c r="I320" s="79"/>
    </row>
    <row r="321" spans="1:9" x14ac:dyDescent="0.2">
      <c r="A321" s="149"/>
      <c r="I321" s="79"/>
    </row>
    <row r="322" spans="1:9" x14ac:dyDescent="0.2">
      <c r="A322" s="149"/>
      <c r="I322" s="79"/>
    </row>
    <row r="323" spans="1:9" x14ac:dyDescent="0.2">
      <c r="A323" s="149"/>
      <c r="I323" s="79"/>
    </row>
    <row r="324" spans="1:9" x14ac:dyDescent="0.2">
      <c r="A324" s="149"/>
      <c r="I324" s="79"/>
    </row>
    <row r="325" spans="1:9" x14ac:dyDescent="0.2">
      <c r="A325" s="149"/>
      <c r="I325" s="79"/>
    </row>
    <row r="326" spans="1:9" x14ac:dyDescent="0.2">
      <c r="A326" s="149"/>
      <c r="I326" s="79"/>
    </row>
    <row r="327" spans="1:9" x14ac:dyDescent="0.2">
      <c r="A327" s="149"/>
      <c r="I327" s="79"/>
    </row>
    <row r="328" spans="1:9" x14ac:dyDescent="0.2">
      <c r="A328" s="149"/>
      <c r="I328" s="79"/>
    </row>
    <row r="329" spans="1:9" x14ac:dyDescent="0.2">
      <c r="A329" s="149"/>
      <c r="I329" s="79"/>
    </row>
    <row r="330" spans="1:9" x14ac:dyDescent="0.2">
      <c r="A330" s="149"/>
      <c r="I330" s="79"/>
    </row>
    <row r="331" spans="1:9" x14ac:dyDescent="0.2">
      <c r="A331" s="149"/>
      <c r="I331" s="79"/>
    </row>
    <row r="332" spans="1:9" x14ac:dyDescent="0.2">
      <c r="A332" s="149"/>
      <c r="I332" s="79"/>
    </row>
    <row r="333" spans="1:9" x14ac:dyDescent="0.2">
      <c r="A333" s="149"/>
      <c r="I333" s="79"/>
    </row>
    <row r="334" spans="1:9" x14ac:dyDescent="0.2">
      <c r="A334" s="149"/>
      <c r="I334" s="79"/>
    </row>
    <row r="335" spans="1:9" x14ac:dyDescent="0.2">
      <c r="A335" s="149"/>
      <c r="I335" s="79"/>
    </row>
    <row r="336" spans="1:9" x14ac:dyDescent="0.2">
      <c r="A336" s="149"/>
      <c r="I336" s="79"/>
    </row>
    <row r="337" spans="1:9" x14ac:dyDescent="0.2">
      <c r="A337" s="149"/>
      <c r="I337" s="79"/>
    </row>
    <row r="338" spans="1:9" x14ac:dyDescent="0.2">
      <c r="A338" s="149"/>
      <c r="I338" s="79"/>
    </row>
    <row r="339" spans="1:9" x14ac:dyDescent="0.2">
      <c r="A339" s="149"/>
      <c r="I339" s="79"/>
    </row>
    <row r="340" spans="1:9" x14ac:dyDescent="0.2">
      <c r="A340" s="149"/>
      <c r="I340" s="79"/>
    </row>
    <row r="341" spans="1:9" x14ac:dyDescent="0.2">
      <c r="A341" s="149"/>
      <c r="I341" s="79"/>
    </row>
    <row r="342" spans="1:9" x14ac:dyDescent="0.2">
      <c r="A342" s="149"/>
      <c r="I342" s="79"/>
    </row>
    <row r="343" spans="1:9" x14ac:dyDescent="0.2">
      <c r="A343" s="149"/>
      <c r="I343" s="79"/>
    </row>
    <row r="344" spans="1:9" x14ac:dyDescent="0.2">
      <c r="A344" s="149"/>
      <c r="I344" s="79"/>
    </row>
    <row r="345" spans="1:9" x14ac:dyDescent="0.2">
      <c r="A345" s="149"/>
      <c r="I345" s="79"/>
    </row>
    <row r="346" spans="1:9" x14ac:dyDescent="0.2">
      <c r="A346" s="149"/>
      <c r="I346" s="79"/>
    </row>
    <row r="347" spans="1:9" x14ac:dyDescent="0.2">
      <c r="A347" s="149"/>
      <c r="I347" s="79"/>
    </row>
    <row r="348" spans="1:9" x14ac:dyDescent="0.2">
      <c r="A348" s="149"/>
      <c r="I348" s="79"/>
    </row>
    <row r="349" spans="1:9" x14ac:dyDescent="0.2">
      <c r="A349" s="149"/>
      <c r="I349" s="79"/>
    </row>
    <row r="350" spans="1:9" x14ac:dyDescent="0.2">
      <c r="A350" s="149"/>
      <c r="I350" s="79"/>
    </row>
    <row r="351" spans="1:9" x14ac:dyDescent="0.2">
      <c r="A351" s="149"/>
      <c r="I351" s="79"/>
    </row>
    <row r="352" spans="1:9" x14ac:dyDescent="0.2">
      <c r="A352" s="149"/>
      <c r="I352" s="79"/>
    </row>
    <row r="353" spans="1:9" x14ac:dyDescent="0.2">
      <c r="A353" s="149"/>
      <c r="I353" s="79"/>
    </row>
    <row r="354" spans="1:9" x14ac:dyDescent="0.2">
      <c r="A354" s="149"/>
      <c r="I354" s="79"/>
    </row>
    <row r="355" spans="1:9" x14ac:dyDescent="0.2">
      <c r="A355" s="149"/>
      <c r="I355" s="79"/>
    </row>
    <row r="356" spans="1:9" x14ac:dyDescent="0.2">
      <c r="A356" s="149"/>
      <c r="I356" s="79"/>
    </row>
    <row r="357" spans="1:9" x14ac:dyDescent="0.2">
      <c r="A357" s="149"/>
      <c r="I357" s="79"/>
    </row>
    <row r="358" spans="1:9" x14ac:dyDescent="0.2">
      <c r="A358" s="149"/>
      <c r="I358" s="79"/>
    </row>
    <row r="359" spans="1:9" x14ac:dyDescent="0.2">
      <c r="A359" s="149"/>
      <c r="I359" s="79"/>
    </row>
    <row r="360" spans="1:9" x14ac:dyDescent="0.2">
      <c r="A360" s="149"/>
      <c r="I360" s="79"/>
    </row>
    <row r="361" spans="1:9" x14ac:dyDescent="0.2">
      <c r="A361" s="149"/>
      <c r="I361" s="79"/>
    </row>
    <row r="362" spans="1:9" x14ac:dyDescent="0.2">
      <c r="A362" s="149"/>
      <c r="I362" s="79"/>
    </row>
    <row r="363" spans="1:9" x14ac:dyDescent="0.2">
      <c r="A363" s="149"/>
      <c r="I363" s="79"/>
    </row>
    <row r="364" spans="1:9" x14ac:dyDescent="0.2">
      <c r="A364" s="149"/>
      <c r="I364" s="79"/>
    </row>
    <row r="365" spans="1:9" x14ac:dyDescent="0.2">
      <c r="A365" s="149"/>
      <c r="I365" s="79"/>
    </row>
    <row r="366" spans="1:9" x14ac:dyDescent="0.2">
      <c r="A366" s="149"/>
      <c r="I366" s="79"/>
    </row>
    <row r="367" spans="1:9" x14ac:dyDescent="0.2">
      <c r="A367" s="149"/>
      <c r="I367" s="79"/>
    </row>
    <row r="368" spans="1:9" x14ac:dyDescent="0.2">
      <c r="A368" s="149"/>
      <c r="I368" s="79"/>
    </row>
    <row r="369" spans="1:9" x14ac:dyDescent="0.2">
      <c r="A369" s="149"/>
      <c r="I369" s="79"/>
    </row>
    <row r="370" spans="1:9" x14ac:dyDescent="0.2">
      <c r="A370" s="149"/>
      <c r="I370" s="79"/>
    </row>
    <row r="371" spans="1:9" x14ac:dyDescent="0.2">
      <c r="A371" s="149"/>
      <c r="I371" s="79"/>
    </row>
    <row r="372" spans="1:9" x14ac:dyDescent="0.2">
      <c r="A372" s="149"/>
      <c r="I372" s="79"/>
    </row>
    <row r="373" spans="1:9" x14ac:dyDescent="0.2">
      <c r="A373" s="149"/>
      <c r="I373" s="79"/>
    </row>
    <row r="374" spans="1:9" x14ac:dyDescent="0.2">
      <c r="A374" s="149"/>
      <c r="I374" s="79"/>
    </row>
    <row r="375" spans="1:9" x14ac:dyDescent="0.2">
      <c r="A375" s="149"/>
      <c r="I375" s="79"/>
    </row>
    <row r="376" spans="1:9" x14ac:dyDescent="0.2">
      <c r="A376" s="149"/>
      <c r="I376" s="79"/>
    </row>
    <row r="377" spans="1:9" x14ac:dyDescent="0.2">
      <c r="A377" s="149"/>
      <c r="I377" s="79"/>
    </row>
    <row r="378" spans="1:9" x14ac:dyDescent="0.2">
      <c r="A378" s="149"/>
      <c r="I378" s="79"/>
    </row>
    <row r="379" spans="1:9" x14ac:dyDescent="0.2">
      <c r="A379" s="149"/>
      <c r="I379" s="79"/>
    </row>
    <row r="380" spans="1:9" x14ac:dyDescent="0.2">
      <c r="A380" s="149"/>
      <c r="I380" s="79"/>
    </row>
    <row r="381" spans="1:9" x14ac:dyDescent="0.2">
      <c r="A381" s="149"/>
      <c r="I381" s="79"/>
    </row>
    <row r="382" spans="1:9" x14ac:dyDescent="0.2">
      <c r="A382" s="149"/>
      <c r="I382" s="79"/>
    </row>
    <row r="383" spans="1:9" x14ac:dyDescent="0.2">
      <c r="A383" s="149"/>
      <c r="I383" s="79"/>
    </row>
    <row r="384" spans="1:9" x14ac:dyDescent="0.2">
      <c r="A384" s="149"/>
      <c r="I384" s="79"/>
    </row>
    <row r="385" spans="1:9" x14ac:dyDescent="0.2">
      <c r="A385" s="149"/>
      <c r="I385" s="79"/>
    </row>
    <row r="386" spans="1:9" x14ac:dyDescent="0.2">
      <c r="A386" s="149"/>
      <c r="I386" s="79"/>
    </row>
    <row r="387" spans="1:9" x14ac:dyDescent="0.2">
      <c r="A387" s="149"/>
      <c r="I387" s="79"/>
    </row>
    <row r="388" spans="1:9" x14ac:dyDescent="0.2">
      <c r="A388" s="149"/>
      <c r="I388" s="79"/>
    </row>
    <row r="389" spans="1:9" x14ac:dyDescent="0.2">
      <c r="A389" s="149"/>
      <c r="I389" s="79"/>
    </row>
    <row r="390" spans="1:9" x14ac:dyDescent="0.2">
      <c r="A390" s="149"/>
      <c r="I390" s="79"/>
    </row>
    <row r="391" spans="1:9" x14ac:dyDescent="0.2">
      <c r="A391" s="149"/>
      <c r="I391" s="79"/>
    </row>
    <row r="392" spans="1:9" x14ac:dyDescent="0.2">
      <c r="A392" s="149"/>
      <c r="I392" s="79"/>
    </row>
    <row r="393" spans="1:9" x14ac:dyDescent="0.2">
      <c r="A393" s="149"/>
      <c r="I393" s="79"/>
    </row>
    <row r="394" spans="1:9" x14ac:dyDescent="0.2">
      <c r="A394" s="149"/>
      <c r="I394" s="79"/>
    </row>
    <row r="395" spans="1:9" x14ac:dyDescent="0.2">
      <c r="A395" s="149"/>
      <c r="I395" s="79"/>
    </row>
    <row r="396" spans="1:9" x14ac:dyDescent="0.2">
      <c r="A396" s="149"/>
      <c r="I396" s="79"/>
    </row>
    <row r="397" spans="1:9" x14ac:dyDescent="0.2">
      <c r="A397" s="149"/>
      <c r="I397" s="79"/>
    </row>
    <row r="398" spans="1:9" x14ac:dyDescent="0.2">
      <c r="A398" s="149"/>
      <c r="I398" s="79"/>
    </row>
    <row r="399" spans="1:9" x14ac:dyDescent="0.2">
      <c r="A399" s="149"/>
      <c r="I399" s="79"/>
    </row>
    <row r="400" spans="1:9" x14ac:dyDescent="0.2">
      <c r="A400" s="149"/>
      <c r="I400" s="79"/>
    </row>
    <row r="401" spans="1:9" x14ac:dyDescent="0.2">
      <c r="A401" s="149"/>
      <c r="I401" s="79"/>
    </row>
    <row r="402" spans="1:9" x14ac:dyDescent="0.2">
      <c r="A402" s="149"/>
      <c r="I402" s="79"/>
    </row>
    <row r="403" spans="1:9" x14ac:dyDescent="0.2">
      <c r="A403" s="149"/>
      <c r="I403" s="79"/>
    </row>
    <row r="404" spans="1:9" x14ac:dyDescent="0.2">
      <c r="A404" s="149"/>
      <c r="I404" s="79"/>
    </row>
    <row r="405" spans="1:9" x14ac:dyDescent="0.2">
      <c r="A405" s="149"/>
      <c r="I405" s="79"/>
    </row>
    <row r="406" spans="1:9" x14ac:dyDescent="0.2">
      <c r="A406" s="149"/>
      <c r="I406" s="79"/>
    </row>
    <row r="407" spans="1:9" x14ac:dyDescent="0.2">
      <c r="A407" s="149"/>
      <c r="I407" s="79"/>
    </row>
    <row r="408" spans="1:9" x14ac:dyDescent="0.2">
      <c r="A408" s="149"/>
      <c r="I408" s="79"/>
    </row>
    <row r="409" spans="1:9" x14ac:dyDescent="0.2">
      <c r="A409" s="149"/>
      <c r="I409" s="79"/>
    </row>
    <row r="410" spans="1:9" x14ac:dyDescent="0.2">
      <c r="A410" s="149"/>
      <c r="I410" s="79"/>
    </row>
    <row r="411" spans="1:9" x14ac:dyDescent="0.2">
      <c r="A411" s="149"/>
      <c r="I411" s="79"/>
    </row>
    <row r="412" spans="1:9" x14ac:dyDescent="0.2">
      <c r="A412" s="149"/>
      <c r="I412" s="79"/>
    </row>
    <row r="413" spans="1:9" x14ac:dyDescent="0.2">
      <c r="A413" s="149"/>
      <c r="I413" s="79"/>
    </row>
    <row r="414" spans="1:9" x14ac:dyDescent="0.2">
      <c r="A414" s="149"/>
      <c r="I414" s="79"/>
    </row>
    <row r="415" spans="1:9" x14ac:dyDescent="0.2">
      <c r="A415" s="149"/>
      <c r="I415" s="79"/>
    </row>
    <row r="416" spans="1:9" x14ac:dyDescent="0.2">
      <c r="A416" s="149"/>
      <c r="I416" s="79"/>
    </row>
    <row r="417" spans="1:9" x14ac:dyDescent="0.2">
      <c r="A417" s="149"/>
      <c r="I417" s="79"/>
    </row>
    <row r="418" spans="1:9" x14ac:dyDescent="0.2">
      <c r="A418" s="149"/>
      <c r="I418" s="79"/>
    </row>
    <row r="419" spans="1:9" x14ac:dyDescent="0.2">
      <c r="A419" s="149"/>
      <c r="I419" s="79"/>
    </row>
    <row r="420" spans="1:9" x14ac:dyDescent="0.2">
      <c r="A420" s="149"/>
      <c r="I420" s="79"/>
    </row>
    <row r="421" spans="1:9" x14ac:dyDescent="0.2">
      <c r="A421" s="149"/>
      <c r="I421" s="79"/>
    </row>
    <row r="422" spans="1:9" x14ac:dyDescent="0.2">
      <c r="A422" s="149"/>
      <c r="I422" s="79"/>
    </row>
    <row r="423" spans="1:9" x14ac:dyDescent="0.2">
      <c r="A423" s="149"/>
      <c r="I423" s="79"/>
    </row>
    <row r="424" spans="1:9" x14ac:dyDescent="0.2">
      <c r="A424" s="149"/>
      <c r="I424" s="79"/>
    </row>
    <row r="425" spans="1:9" x14ac:dyDescent="0.2">
      <c r="A425" s="149"/>
      <c r="I425" s="79"/>
    </row>
    <row r="426" spans="1:9" x14ac:dyDescent="0.2">
      <c r="A426" s="149"/>
      <c r="I426" s="79"/>
    </row>
    <row r="427" spans="1:9" x14ac:dyDescent="0.2">
      <c r="A427" s="149"/>
      <c r="I427" s="79"/>
    </row>
    <row r="428" spans="1:9" x14ac:dyDescent="0.2">
      <c r="A428" s="149"/>
      <c r="I428" s="79"/>
    </row>
    <row r="429" spans="1:9" x14ac:dyDescent="0.2">
      <c r="A429" s="149"/>
      <c r="I429" s="79"/>
    </row>
    <row r="430" spans="1:9" x14ac:dyDescent="0.2">
      <c r="A430" s="149"/>
      <c r="I430" s="79"/>
    </row>
    <row r="431" spans="1:9" x14ac:dyDescent="0.2">
      <c r="A431" s="149"/>
      <c r="I431" s="79"/>
    </row>
    <row r="432" spans="1:9" x14ac:dyDescent="0.2">
      <c r="A432" s="149"/>
      <c r="I432" s="79"/>
    </row>
    <row r="433" spans="1:9" x14ac:dyDescent="0.2">
      <c r="A433" s="149"/>
      <c r="I433" s="79"/>
    </row>
    <row r="434" spans="1:9" x14ac:dyDescent="0.2">
      <c r="A434" s="149"/>
      <c r="I434" s="79"/>
    </row>
    <row r="435" spans="1:9" x14ac:dyDescent="0.2">
      <c r="A435" s="149"/>
      <c r="I435" s="79"/>
    </row>
    <row r="436" spans="1:9" x14ac:dyDescent="0.2">
      <c r="A436" s="149"/>
      <c r="I436" s="79"/>
    </row>
    <row r="437" spans="1:9" x14ac:dyDescent="0.2">
      <c r="A437" s="149"/>
      <c r="I437" s="79"/>
    </row>
    <row r="438" spans="1:9" x14ac:dyDescent="0.2">
      <c r="A438" s="149"/>
      <c r="I438" s="79"/>
    </row>
    <row r="439" spans="1:9" x14ac:dyDescent="0.2">
      <c r="A439" s="149"/>
      <c r="I439" s="79"/>
    </row>
    <row r="440" spans="1:9" x14ac:dyDescent="0.2">
      <c r="A440" s="149"/>
      <c r="I440" s="79"/>
    </row>
    <row r="441" spans="1:9" x14ac:dyDescent="0.2">
      <c r="A441" s="149"/>
      <c r="I441" s="79"/>
    </row>
    <row r="442" spans="1:9" x14ac:dyDescent="0.2">
      <c r="A442" s="149"/>
      <c r="I442" s="79"/>
    </row>
    <row r="443" spans="1:9" x14ac:dyDescent="0.2">
      <c r="A443" s="149"/>
      <c r="I443" s="79"/>
    </row>
    <row r="444" spans="1:9" x14ac:dyDescent="0.2">
      <c r="A444" s="149"/>
      <c r="I444" s="79"/>
    </row>
    <row r="445" spans="1:9" x14ac:dyDescent="0.2">
      <c r="A445" s="149"/>
      <c r="I445" s="79"/>
    </row>
    <row r="446" spans="1:9" x14ac:dyDescent="0.2">
      <c r="A446" s="149"/>
      <c r="I446" s="79"/>
    </row>
    <row r="447" spans="1:9" x14ac:dyDescent="0.2">
      <c r="A447" s="149"/>
      <c r="I447" s="79"/>
    </row>
    <row r="448" spans="1:9" x14ac:dyDescent="0.2">
      <c r="A448" s="149"/>
      <c r="I448" s="79"/>
    </row>
    <row r="449" spans="1:9" x14ac:dyDescent="0.2">
      <c r="A449" s="149"/>
      <c r="I449" s="79"/>
    </row>
    <row r="450" spans="1:9" x14ac:dyDescent="0.2">
      <c r="A450" s="149"/>
      <c r="I450" s="79"/>
    </row>
    <row r="451" spans="1:9" x14ac:dyDescent="0.2">
      <c r="A451" s="149"/>
      <c r="I451" s="79"/>
    </row>
    <row r="452" spans="1:9" x14ac:dyDescent="0.2">
      <c r="A452" s="149"/>
      <c r="I452" s="79"/>
    </row>
    <row r="453" spans="1:9" x14ac:dyDescent="0.2">
      <c r="A453" s="149"/>
      <c r="I453" s="79"/>
    </row>
    <row r="454" spans="1:9" x14ac:dyDescent="0.2">
      <c r="A454" s="149"/>
      <c r="I454" s="79"/>
    </row>
    <row r="455" spans="1:9" x14ac:dyDescent="0.2">
      <c r="A455" s="149"/>
      <c r="I455" s="79"/>
    </row>
    <row r="456" spans="1:9" x14ac:dyDescent="0.2">
      <c r="A456" s="149"/>
      <c r="I456" s="79"/>
    </row>
    <row r="457" spans="1:9" x14ac:dyDescent="0.2">
      <c r="A457" s="149"/>
      <c r="I457" s="79"/>
    </row>
    <row r="458" spans="1:9" x14ac:dyDescent="0.2">
      <c r="A458" s="149"/>
      <c r="I458" s="79"/>
    </row>
    <row r="459" spans="1:9" x14ac:dyDescent="0.2">
      <c r="A459" s="149"/>
      <c r="I459" s="79"/>
    </row>
    <row r="460" spans="1:9" x14ac:dyDescent="0.2">
      <c r="A460" s="149"/>
      <c r="I460" s="79"/>
    </row>
    <row r="461" spans="1:9" x14ac:dyDescent="0.2">
      <c r="A461" s="149"/>
      <c r="I461" s="79"/>
    </row>
    <row r="462" spans="1:9" x14ac:dyDescent="0.2">
      <c r="A462" s="149"/>
      <c r="I462" s="79"/>
    </row>
    <row r="463" spans="1:9" x14ac:dyDescent="0.2">
      <c r="A463" s="149"/>
      <c r="I463" s="79"/>
    </row>
    <row r="464" spans="1:9" x14ac:dyDescent="0.2">
      <c r="A464" s="149"/>
      <c r="I464" s="79"/>
    </row>
    <row r="465" spans="1:9" x14ac:dyDescent="0.2">
      <c r="A465" s="149"/>
      <c r="I465" s="79"/>
    </row>
    <row r="466" spans="1:9" x14ac:dyDescent="0.2">
      <c r="A466" s="149"/>
      <c r="I466" s="79"/>
    </row>
    <row r="467" spans="1:9" x14ac:dyDescent="0.2">
      <c r="A467" s="149"/>
      <c r="I467" s="79"/>
    </row>
    <row r="468" spans="1:9" x14ac:dyDescent="0.2">
      <c r="A468" s="149"/>
      <c r="I468" s="79"/>
    </row>
    <row r="469" spans="1:9" x14ac:dyDescent="0.2">
      <c r="A469" s="149"/>
      <c r="I469" s="79"/>
    </row>
    <row r="470" spans="1:9" x14ac:dyDescent="0.2">
      <c r="A470" s="149"/>
      <c r="I470" s="79"/>
    </row>
    <row r="471" spans="1:9" x14ac:dyDescent="0.2">
      <c r="A471" s="149"/>
      <c r="I471" s="79"/>
    </row>
    <row r="472" spans="1:9" x14ac:dyDescent="0.2">
      <c r="A472" s="149"/>
      <c r="I472" s="79"/>
    </row>
    <row r="473" spans="1:9" x14ac:dyDescent="0.2">
      <c r="A473" s="149"/>
      <c r="I473" s="79"/>
    </row>
    <row r="474" spans="1:9" x14ac:dyDescent="0.2">
      <c r="A474" s="149"/>
      <c r="I474" s="79"/>
    </row>
    <row r="475" spans="1:9" x14ac:dyDescent="0.2">
      <c r="A475" s="149"/>
      <c r="I475" s="79"/>
    </row>
    <row r="476" spans="1:9" x14ac:dyDescent="0.2">
      <c r="A476" s="149"/>
      <c r="I476" s="79"/>
    </row>
    <row r="477" spans="1:9" x14ac:dyDescent="0.2">
      <c r="A477" s="149"/>
      <c r="I477" s="79"/>
    </row>
    <row r="478" spans="1:9" x14ac:dyDescent="0.2">
      <c r="A478" s="149"/>
      <c r="I478" s="79"/>
    </row>
    <row r="479" spans="1:9" x14ac:dyDescent="0.2">
      <c r="A479" s="149"/>
      <c r="I479" s="79"/>
    </row>
    <row r="480" spans="1:9" x14ac:dyDescent="0.2">
      <c r="A480" s="149"/>
      <c r="I480" s="79"/>
    </row>
    <row r="481" spans="1:9" x14ac:dyDescent="0.2">
      <c r="A481" s="149"/>
      <c r="I481" s="79"/>
    </row>
    <row r="482" spans="1:9" x14ac:dyDescent="0.2">
      <c r="A482" s="149"/>
      <c r="I482" s="79"/>
    </row>
    <row r="483" spans="1:9" x14ac:dyDescent="0.2">
      <c r="A483" s="149"/>
      <c r="I483" s="79"/>
    </row>
    <row r="484" spans="1:9" x14ac:dyDescent="0.2">
      <c r="A484" s="149"/>
      <c r="I484" s="79"/>
    </row>
    <row r="485" spans="1:9" x14ac:dyDescent="0.2">
      <c r="A485" s="149"/>
      <c r="I485" s="79"/>
    </row>
    <row r="486" spans="1:9" x14ac:dyDescent="0.2">
      <c r="A486" s="149"/>
      <c r="I486" s="79"/>
    </row>
    <row r="487" spans="1:9" x14ac:dyDescent="0.2">
      <c r="A487" s="149"/>
      <c r="I487" s="79"/>
    </row>
    <row r="488" spans="1:9" x14ac:dyDescent="0.2">
      <c r="A488" s="149"/>
      <c r="I488" s="79"/>
    </row>
    <row r="489" spans="1:9" x14ac:dyDescent="0.2">
      <c r="A489" s="149"/>
      <c r="I489" s="79"/>
    </row>
    <row r="490" spans="1:9" x14ac:dyDescent="0.2">
      <c r="A490" s="149"/>
      <c r="I490" s="79"/>
    </row>
    <row r="491" spans="1:9" x14ac:dyDescent="0.2">
      <c r="A491" s="149"/>
      <c r="I491" s="79"/>
    </row>
    <row r="492" spans="1:9" x14ac:dyDescent="0.2">
      <c r="A492" s="149"/>
      <c r="I492" s="79"/>
    </row>
    <row r="493" spans="1:9" x14ac:dyDescent="0.2">
      <c r="A493" s="149"/>
      <c r="I493" s="79"/>
    </row>
    <row r="494" spans="1:9" x14ac:dyDescent="0.2">
      <c r="A494" s="149"/>
      <c r="I494" s="79"/>
    </row>
    <row r="495" spans="1:9" x14ac:dyDescent="0.2">
      <c r="A495" s="149"/>
      <c r="I495" s="79"/>
    </row>
    <row r="496" spans="1:9" x14ac:dyDescent="0.2">
      <c r="A496" s="149"/>
      <c r="I496" s="79"/>
    </row>
    <row r="497" spans="1:9" x14ac:dyDescent="0.2">
      <c r="A497" s="149"/>
      <c r="I497" s="79"/>
    </row>
    <row r="498" spans="1:9" x14ac:dyDescent="0.2">
      <c r="A498" s="149"/>
      <c r="I498" s="79"/>
    </row>
    <row r="499" spans="1:9" x14ac:dyDescent="0.2">
      <c r="A499" s="149"/>
      <c r="I499" s="79"/>
    </row>
    <row r="500" spans="1:9" x14ac:dyDescent="0.2">
      <c r="A500" s="149"/>
      <c r="I500" s="79"/>
    </row>
    <row r="501" spans="1:9" x14ac:dyDescent="0.2">
      <c r="A501" s="149"/>
      <c r="I501" s="79"/>
    </row>
    <row r="502" spans="1:9" x14ac:dyDescent="0.2">
      <c r="A502" s="149"/>
      <c r="I502" s="79"/>
    </row>
    <row r="503" spans="1:9" x14ac:dyDescent="0.2">
      <c r="A503" s="149"/>
      <c r="I503" s="79"/>
    </row>
    <row r="504" spans="1:9" x14ac:dyDescent="0.2">
      <c r="A504" s="149"/>
      <c r="I504" s="79"/>
    </row>
    <row r="505" spans="1:9" x14ac:dyDescent="0.2">
      <c r="A505" s="149"/>
      <c r="I505" s="79"/>
    </row>
    <row r="506" spans="1:9" x14ac:dyDescent="0.2">
      <c r="A506" s="149"/>
      <c r="I506" s="79"/>
    </row>
    <row r="507" spans="1:9" x14ac:dyDescent="0.2">
      <c r="A507" s="149"/>
      <c r="I507" s="79"/>
    </row>
    <row r="508" spans="1:9" x14ac:dyDescent="0.2">
      <c r="A508" s="149"/>
      <c r="I508" s="79"/>
    </row>
    <row r="509" spans="1:9" x14ac:dyDescent="0.2">
      <c r="A509" s="149"/>
      <c r="I509" s="79"/>
    </row>
    <row r="510" spans="1:9" x14ac:dyDescent="0.2">
      <c r="A510" s="149"/>
      <c r="I510" s="79"/>
    </row>
    <row r="511" spans="1:9" x14ac:dyDescent="0.2">
      <c r="A511" s="149"/>
      <c r="I511" s="79"/>
    </row>
    <row r="512" spans="1:9" x14ac:dyDescent="0.2">
      <c r="A512" s="149"/>
      <c r="I512" s="79"/>
    </row>
    <row r="513" spans="1:9" x14ac:dyDescent="0.2">
      <c r="A513" s="149"/>
      <c r="I513" s="79"/>
    </row>
    <row r="514" spans="1:9" x14ac:dyDescent="0.2">
      <c r="A514" s="149"/>
      <c r="I514" s="79"/>
    </row>
    <row r="515" spans="1:9" x14ac:dyDescent="0.2">
      <c r="A515" s="149"/>
      <c r="I515" s="79"/>
    </row>
    <row r="516" spans="1:9" x14ac:dyDescent="0.2">
      <c r="A516" s="149"/>
      <c r="I516" s="79"/>
    </row>
    <row r="517" spans="1:9" x14ac:dyDescent="0.2">
      <c r="A517" s="149"/>
      <c r="I517" s="79"/>
    </row>
    <row r="518" spans="1:9" x14ac:dyDescent="0.2">
      <c r="A518" s="149"/>
      <c r="I518" s="79"/>
    </row>
    <row r="519" spans="1:9" x14ac:dyDescent="0.2">
      <c r="A519" s="149"/>
      <c r="I519" s="79"/>
    </row>
    <row r="520" spans="1:9" x14ac:dyDescent="0.2">
      <c r="A520" s="149"/>
      <c r="I520" s="79"/>
    </row>
    <row r="521" spans="1:9" x14ac:dyDescent="0.2">
      <c r="A521" s="149"/>
      <c r="I521" s="79"/>
    </row>
    <row r="522" spans="1:9" x14ac:dyDescent="0.2">
      <c r="A522" s="149"/>
      <c r="I522" s="79"/>
    </row>
    <row r="523" spans="1:9" x14ac:dyDescent="0.2">
      <c r="A523" s="149"/>
      <c r="I523" s="79"/>
    </row>
    <row r="524" spans="1:9" x14ac:dyDescent="0.2">
      <c r="A524" s="149"/>
      <c r="I524" s="79"/>
    </row>
    <row r="525" spans="1:9" x14ac:dyDescent="0.2">
      <c r="A525" s="149"/>
      <c r="I525" s="79"/>
    </row>
    <row r="526" spans="1:9" x14ac:dyDescent="0.2">
      <c r="A526" s="149"/>
      <c r="I526" s="79"/>
    </row>
    <row r="527" spans="1:9" x14ac:dyDescent="0.2">
      <c r="A527" s="149"/>
      <c r="I527" s="79"/>
    </row>
    <row r="528" spans="1:9" x14ac:dyDescent="0.2">
      <c r="A528" s="149"/>
      <c r="I528" s="79"/>
    </row>
    <row r="529" spans="1:9" x14ac:dyDescent="0.2">
      <c r="A529" s="149"/>
      <c r="I529" s="79"/>
    </row>
    <row r="530" spans="1:9" x14ac:dyDescent="0.2">
      <c r="A530" s="149"/>
      <c r="I530" s="79"/>
    </row>
    <row r="531" spans="1:9" x14ac:dyDescent="0.2">
      <c r="A531" s="149"/>
      <c r="I531" s="79"/>
    </row>
    <row r="532" spans="1:9" x14ac:dyDescent="0.2">
      <c r="A532" s="149"/>
      <c r="I532" s="79"/>
    </row>
    <row r="533" spans="1:9" x14ac:dyDescent="0.2">
      <c r="A533" s="149"/>
      <c r="I533" s="79"/>
    </row>
  </sheetData>
  <sheetProtection algorithmName="SHA-512" hashValue="9adIbUSOsVsn0jwpwqO4TH5VTXbWkZ1e4I/3JLSl1R54mjU3p/2IJWt/t8s5JevoLoH9aYYOx2VzMbWHz3uCZw==" saltValue="K2IsXxFWfF6HcTEGOaxnvA==" spinCount="100000" sheet="1" objects="1" scenarios="1" selectLockedCells="1" selectUnlockedCells="1"/>
  <mergeCells count="30">
    <mergeCell ref="B15:T15"/>
    <mergeCell ref="B17:T17"/>
    <mergeCell ref="R43:U43"/>
    <mergeCell ref="E43:L43"/>
    <mergeCell ref="B25:T25"/>
    <mergeCell ref="B29:T29"/>
    <mergeCell ref="B31:O31"/>
    <mergeCell ref="B19:J19"/>
    <mergeCell ref="B21:N21"/>
    <mergeCell ref="B23:R23"/>
    <mergeCell ref="A42:J42"/>
    <mergeCell ref="A43:D43"/>
    <mergeCell ref="N43:Q43"/>
    <mergeCell ref="B27:G27"/>
    <mergeCell ref="B13:T13"/>
    <mergeCell ref="A1:AA1"/>
    <mergeCell ref="A40:AA40"/>
    <mergeCell ref="B11:S11"/>
    <mergeCell ref="B35:I35"/>
    <mergeCell ref="B33:J33"/>
    <mergeCell ref="B37:T37"/>
    <mergeCell ref="N6:Q6"/>
    <mergeCell ref="A6:D6"/>
    <mergeCell ref="E6:L6"/>
    <mergeCell ref="R6:U6"/>
    <mergeCell ref="B9:T9"/>
    <mergeCell ref="A2:AA2"/>
    <mergeCell ref="A4:AA4"/>
    <mergeCell ref="A3:AA3"/>
    <mergeCell ref="B39:F39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2"/>
    <pageSetUpPr fitToPage="1"/>
  </sheetPr>
  <dimension ref="A1:AS144"/>
  <sheetViews>
    <sheetView tabSelected="1" zoomScale="80" zoomScaleNormal="80" zoomScaleSheetLayoutView="80" workbookViewId="0">
      <selection activeCell="S10" sqref="S10"/>
    </sheetView>
  </sheetViews>
  <sheetFormatPr defaultColWidth="9.140625" defaultRowHeight="12.75" x14ac:dyDescent="0.2"/>
  <cols>
    <col min="1" max="1" width="12.5703125" style="1" customWidth="1"/>
    <col min="2" max="2" width="16.42578125" style="1" customWidth="1"/>
    <col min="3" max="8" width="10.7109375" style="1" customWidth="1"/>
    <col min="9" max="9" width="9.42578125" style="1" bestFit="1" customWidth="1"/>
    <col min="10" max="10" width="10.7109375" style="1" customWidth="1"/>
    <col min="11" max="11" width="7.85546875" style="1" bestFit="1" customWidth="1"/>
    <col min="12" max="12" width="10.7109375" style="1" customWidth="1"/>
    <col min="13" max="13" width="7.85546875" style="1" bestFit="1" customWidth="1"/>
    <col min="14" max="18" width="10.7109375" style="1" customWidth="1"/>
    <col min="19" max="19" width="7.85546875" style="1" bestFit="1" customWidth="1"/>
    <col min="20" max="20" width="10.7109375" style="1" customWidth="1"/>
    <col min="21" max="21" width="7.85546875" style="1" bestFit="1" customWidth="1"/>
    <col min="22" max="45" width="9.140625" style="149"/>
    <col min="46" max="16384" width="9.140625" style="1"/>
  </cols>
  <sheetData>
    <row r="1" spans="1:21" x14ac:dyDescent="0.2">
      <c r="A1" s="39"/>
      <c r="B1" s="39"/>
      <c r="C1" s="39"/>
      <c r="D1" s="39"/>
      <c r="E1" s="39"/>
      <c r="F1" s="39"/>
      <c r="G1" s="39"/>
      <c r="H1" s="45" t="s">
        <v>122</v>
      </c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1" x14ac:dyDescent="0.2">
      <c r="A2" s="39"/>
      <c r="B2" s="45" t="s">
        <v>123</v>
      </c>
      <c r="C2" s="454"/>
      <c r="D2" s="46"/>
      <c r="E2" s="47"/>
      <c r="F2" s="47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x14ac:dyDescent="0.2">
      <c r="A3" s="39"/>
      <c r="B3" s="45" t="s">
        <v>124</v>
      </c>
      <c r="C3" s="454"/>
      <c r="D3" s="46"/>
      <c r="E3" s="47"/>
      <c r="F3" s="47"/>
      <c r="G3" s="39"/>
      <c r="H3" s="39"/>
      <c r="I3" s="45" t="s">
        <v>125</v>
      </c>
      <c r="J3" s="457"/>
      <c r="K3" s="40"/>
      <c r="L3" s="40"/>
      <c r="M3" s="40"/>
      <c r="N3" s="39" t="s">
        <v>174</v>
      </c>
      <c r="O3" s="39"/>
      <c r="P3" s="39"/>
      <c r="Q3" s="459">
        <v>44743</v>
      </c>
      <c r="R3" s="39"/>
      <c r="S3" s="39"/>
      <c r="T3" s="39"/>
      <c r="U3" s="39"/>
    </row>
    <row r="4" spans="1:21" x14ac:dyDescent="0.2">
      <c r="A4" s="39"/>
      <c r="B4" s="45" t="s">
        <v>656</v>
      </c>
      <c r="C4" s="454"/>
      <c r="D4" s="46"/>
      <c r="E4" s="47"/>
      <c r="F4" s="47"/>
      <c r="G4" s="39"/>
      <c r="H4" s="39"/>
      <c r="I4" s="45" t="s">
        <v>126</v>
      </c>
      <c r="J4" s="458"/>
      <c r="K4" s="48"/>
      <c r="L4" s="48"/>
      <c r="M4" s="48"/>
      <c r="N4" s="39" t="s">
        <v>173</v>
      </c>
      <c r="O4" s="39"/>
      <c r="P4" s="39"/>
      <c r="Q4" s="460">
        <v>45473</v>
      </c>
      <c r="R4" s="39"/>
      <c r="S4" s="39"/>
      <c r="T4" s="39"/>
      <c r="U4" s="39"/>
    </row>
    <row r="5" spans="1:21" x14ac:dyDescent="0.2">
      <c r="A5" s="39"/>
      <c r="B5" s="49" t="s">
        <v>169</v>
      </c>
      <c r="C5" s="455"/>
      <c r="D5" s="390"/>
      <c r="E5" s="50"/>
      <c r="F5" s="50"/>
      <c r="G5" s="39"/>
      <c r="H5" s="39"/>
      <c r="I5" s="39"/>
      <c r="J5" s="39"/>
      <c r="K5" s="39"/>
      <c r="L5" s="39"/>
      <c r="M5" s="39"/>
      <c r="N5" s="39" t="s">
        <v>175</v>
      </c>
      <c r="O5" s="39"/>
      <c r="P5" s="39"/>
      <c r="Q5" s="517">
        <f>(Q3+Q4)/2</f>
        <v>45108</v>
      </c>
      <c r="R5" s="39"/>
      <c r="S5" s="39"/>
      <c r="T5" s="39"/>
      <c r="U5" s="39"/>
    </row>
    <row r="6" spans="1:21" x14ac:dyDescent="0.2">
      <c r="A6" s="39"/>
      <c r="B6" s="49" t="s">
        <v>657</v>
      </c>
      <c r="C6" s="39"/>
      <c r="D6" s="50"/>
      <c r="F6" s="456"/>
      <c r="G6" s="39"/>
      <c r="H6" s="39"/>
      <c r="I6" s="39"/>
      <c r="J6" s="39"/>
      <c r="K6" s="39"/>
      <c r="L6" s="39"/>
      <c r="M6" s="39"/>
      <c r="N6" s="39" t="s">
        <v>176</v>
      </c>
      <c r="O6" s="39"/>
      <c r="P6" s="39"/>
      <c r="Q6" s="460"/>
      <c r="R6" s="39"/>
      <c r="S6" s="39"/>
      <c r="T6" s="39"/>
      <c r="U6" s="39"/>
    </row>
    <row r="7" spans="1:21" x14ac:dyDescent="0.2">
      <c r="A7" s="39"/>
      <c r="B7" s="39" t="s">
        <v>701</v>
      </c>
      <c r="C7" s="514"/>
      <c r="D7" s="39"/>
      <c r="E7" s="39"/>
      <c r="F7" s="39"/>
      <c r="G7" s="39"/>
      <c r="H7" s="39"/>
      <c r="I7" s="39"/>
      <c r="J7" s="39"/>
      <c r="K7" s="39"/>
      <c r="L7" s="39"/>
      <c r="M7" s="39"/>
      <c r="N7" s="67" t="s">
        <v>774</v>
      </c>
      <c r="O7" s="39"/>
      <c r="P7" s="39"/>
      <c r="Q7" s="518"/>
      <c r="R7" s="39"/>
      <c r="S7" s="39"/>
      <c r="T7" s="39"/>
      <c r="U7" s="50"/>
    </row>
    <row r="8" spans="1:21" x14ac:dyDescent="0.2">
      <c r="A8" s="39"/>
      <c r="B8" s="50" t="s">
        <v>702</v>
      </c>
      <c r="C8" s="515"/>
      <c r="D8" s="50"/>
      <c r="E8" s="50"/>
      <c r="F8" s="50"/>
      <c r="G8" s="50"/>
      <c r="H8" s="50"/>
      <c r="I8" s="50"/>
      <c r="J8" s="50"/>
      <c r="K8" s="50"/>
      <c r="L8" s="50"/>
      <c r="M8" s="50"/>
      <c r="N8" s="50" t="s">
        <v>177</v>
      </c>
      <c r="O8" s="50"/>
      <c r="P8" s="50"/>
      <c r="Q8" s="461">
        <v>0</v>
      </c>
      <c r="R8" s="39"/>
      <c r="S8" s="50"/>
      <c r="T8" s="50"/>
      <c r="U8" s="50"/>
    </row>
    <row r="9" spans="1:21" x14ac:dyDescent="0.2">
      <c r="A9" s="39"/>
      <c r="B9" s="50" t="s">
        <v>703</v>
      </c>
      <c r="C9" s="515"/>
      <c r="D9" s="50"/>
      <c r="E9" s="49"/>
      <c r="F9" s="50"/>
      <c r="G9" s="49"/>
      <c r="H9" s="50"/>
      <c r="I9" s="50"/>
      <c r="J9" s="50"/>
      <c r="K9" s="50"/>
      <c r="L9" s="50"/>
      <c r="M9" s="50"/>
      <c r="N9" s="50" t="s">
        <v>178</v>
      </c>
      <c r="O9" s="50"/>
      <c r="P9" s="50"/>
      <c r="Q9" s="519">
        <f>Q7*Q8</f>
        <v>0</v>
      </c>
      <c r="R9" s="39"/>
      <c r="S9" s="50"/>
      <c r="T9" s="50"/>
      <c r="U9" s="50"/>
    </row>
    <row r="10" spans="1:21" x14ac:dyDescent="0.2">
      <c r="A10" s="39"/>
      <c r="B10" s="50"/>
      <c r="C10" s="50"/>
      <c r="D10" s="50"/>
      <c r="E10" s="49"/>
      <c r="F10" s="50"/>
      <c r="G10" s="49"/>
      <c r="H10" s="50"/>
      <c r="I10" s="50"/>
      <c r="J10" s="50"/>
      <c r="K10" s="50"/>
      <c r="L10" s="50"/>
      <c r="M10" s="50"/>
      <c r="N10" s="50" t="s">
        <v>184</v>
      </c>
      <c r="O10" s="50"/>
      <c r="P10" s="50"/>
      <c r="Q10" s="462"/>
      <c r="R10" s="39"/>
      <c r="S10" s="50"/>
      <c r="T10" s="50"/>
      <c r="U10" s="50"/>
    </row>
    <row r="11" spans="1:21" x14ac:dyDescent="0.2">
      <c r="A11" s="39"/>
      <c r="B11" s="50"/>
      <c r="C11" s="50"/>
      <c r="D11" s="50"/>
      <c r="E11" s="50"/>
      <c r="F11" s="50"/>
      <c r="G11" s="50"/>
      <c r="H11" s="49"/>
      <c r="I11" s="50"/>
      <c r="J11" s="49"/>
      <c r="K11" s="50"/>
      <c r="L11" s="49"/>
      <c r="M11" s="50"/>
      <c r="N11" s="49" t="s">
        <v>688</v>
      </c>
      <c r="O11" s="50"/>
      <c r="P11" s="49"/>
      <c r="Q11" s="461">
        <v>0.15</v>
      </c>
      <c r="R11" s="49"/>
      <c r="S11" s="50"/>
      <c r="T11" s="49"/>
      <c r="U11" s="50"/>
    </row>
    <row r="12" spans="1:21" x14ac:dyDescent="0.2">
      <c r="A12" s="39"/>
      <c r="B12" s="50"/>
      <c r="C12" s="50"/>
      <c r="D12" s="50"/>
      <c r="E12" s="50"/>
      <c r="F12" s="50"/>
      <c r="G12" s="50"/>
      <c r="H12" s="49"/>
      <c r="I12" s="50"/>
      <c r="J12" s="49"/>
      <c r="K12" s="50"/>
      <c r="L12" s="49"/>
      <c r="M12" s="50"/>
      <c r="N12" s="49" t="s">
        <v>687</v>
      </c>
      <c r="O12" s="50"/>
      <c r="P12" s="49"/>
      <c r="Q12" s="461">
        <v>0.15</v>
      </c>
      <c r="R12" s="49"/>
      <c r="S12" s="50"/>
      <c r="T12" s="49"/>
      <c r="U12" s="50"/>
    </row>
    <row r="13" spans="1:21" x14ac:dyDescent="0.2">
      <c r="A13" s="39"/>
      <c r="B13" s="50"/>
      <c r="C13" s="50"/>
      <c r="D13" s="50"/>
      <c r="E13" s="50"/>
      <c r="F13" s="50"/>
      <c r="G13" s="50"/>
      <c r="H13" s="49"/>
      <c r="I13" s="50"/>
      <c r="J13" s="49"/>
      <c r="K13" s="50"/>
      <c r="L13" s="49"/>
      <c r="M13" s="50"/>
      <c r="N13" s="49"/>
      <c r="O13" s="50"/>
      <c r="P13" s="49"/>
      <c r="Q13" s="445"/>
      <c r="R13" s="49"/>
      <c r="S13" s="50"/>
      <c r="T13" s="49"/>
      <c r="U13" s="50"/>
    </row>
    <row r="14" spans="1:21" x14ac:dyDescent="0.2">
      <c r="A14" s="39"/>
      <c r="B14" s="50"/>
      <c r="C14" s="47"/>
      <c r="D14" s="47"/>
      <c r="E14" s="47"/>
      <c r="F14" s="47"/>
      <c r="G14" s="47"/>
      <c r="H14" s="46"/>
      <c r="I14" s="47"/>
      <c r="J14" s="46"/>
      <c r="K14" s="47"/>
      <c r="L14" s="46"/>
      <c r="M14" s="47"/>
      <c r="N14" s="46"/>
      <c r="O14" s="47"/>
      <c r="P14" s="46"/>
      <c r="Q14" s="47"/>
      <c r="R14" s="46"/>
      <c r="S14" s="47"/>
      <c r="T14" s="46"/>
      <c r="U14" s="47"/>
    </row>
    <row r="15" spans="1:21" x14ac:dyDescent="0.2">
      <c r="A15" s="39"/>
      <c r="B15" s="151" t="s">
        <v>127</v>
      </c>
      <c r="C15" s="52" t="s">
        <v>128</v>
      </c>
      <c r="D15" s="52" t="s">
        <v>179</v>
      </c>
      <c r="E15" s="52" t="s">
        <v>185</v>
      </c>
      <c r="F15" s="808" t="s">
        <v>129</v>
      </c>
      <c r="G15" s="809"/>
      <c r="H15" s="808" t="s">
        <v>130</v>
      </c>
      <c r="I15" s="809"/>
      <c r="J15" s="808" t="s">
        <v>131</v>
      </c>
      <c r="K15" s="809"/>
      <c r="L15" s="808" t="s">
        <v>131</v>
      </c>
      <c r="M15" s="809"/>
      <c r="N15" s="808" t="s">
        <v>132</v>
      </c>
      <c r="O15" s="809"/>
      <c r="P15" s="808" t="s">
        <v>132</v>
      </c>
      <c r="Q15" s="809"/>
      <c r="R15" s="808" t="s">
        <v>132</v>
      </c>
      <c r="S15" s="809"/>
      <c r="T15" s="808" t="s">
        <v>132</v>
      </c>
      <c r="U15" s="809"/>
    </row>
    <row r="16" spans="1:21" x14ac:dyDescent="0.2">
      <c r="A16" s="39"/>
      <c r="B16" s="441"/>
      <c r="C16" s="52" t="s">
        <v>133</v>
      </c>
      <c r="D16" s="44" t="s">
        <v>133</v>
      </c>
      <c r="E16" s="44" t="s">
        <v>133</v>
      </c>
      <c r="F16" s="819" t="s">
        <v>74</v>
      </c>
      <c r="G16" s="820"/>
      <c r="H16" s="819" t="s">
        <v>73</v>
      </c>
      <c r="I16" s="820"/>
      <c r="J16" s="819" t="s">
        <v>6</v>
      </c>
      <c r="K16" s="820"/>
      <c r="L16" s="819" t="s">
        <v>7</v>
      </c>
      <c r="M16" s="820"/>
      <c r="N16" s="819" t="s">
        <v>68</v>
      </c>
      <c r="O16" s="820"/>
      <c r="P16" s="819" t="s">
        <v>72</v>
      </c>
      <c r="Q16" s="807"/>
      <c r="R16" s="819" t="s">
        <v>78</v>
      </c>
      <c r="S16" s="807"/>
      <c r="T16" s="806" t="s">
        <v>187</v>
      </c>
      <c r="U16" s="807"/>
    </row>
    <row r="17" spans="1:21" x14ac:dyDescent="0.2">
      <c r="A17" s="39"/>
      <c r="B17" s="463" t="s">
        <v>624</v>
      </c>
      <c r="C17" s="464"/>
      <c r="D17" s="53">
        <f t="shared" ref="D17:D26" si="0">C17*(1+$Q$9)</f>
        <v>0</v>
      </c>
      <c r="E17" s="53">
        <f>(D17*(1+$Q$10))*(1+$Q$11)</f>
        <v>0</v>
      </c>
      <c r="F17" s="54">
        <f>ROUND((E17*G17),2)</f>
        <v>0</v>
      </c>
      <c r="G17" s="469">
        <v>0</v>
      </c>
      <c r="H17" s="54">
        <f>ROUND((E17*I17),2)</f>
        <v>0</v>
      </c>
      <c r="I17" s="469">
        <v>0</v>
      </c>
      <c r="J17" s="54">
        <f>ROUND((E17*K17),2)</f>
        <v>0</v>
      </c>
      <c r="K17" s="469">
        <v>0</v>
      </c>
      <c r="L17" s="54">
        <f>ROUND((E17*M17),2)</f>
        <v>0</v>
      </c>
      <c r="M17" s="469">
        <v>0</v>
      </c>
      <c r="N17" s="54">
        <f>ROUND((E17*O17),2)</f>
        <v>0</v>
      </c>
      <c r="O17" s="469">
        <v>0</v>
      </c>
      <c r="P17" s="54">
        <f>ROUND((((D17*(1+$Q$10))*(1+$Q$12))*Q17),2)</f>
        <v>0</v>
      </c>
      <c r="Q17" s="469">
        <v>0</v>
      </c>
      <c r="R17" s="54">
        <f>ROUND((E17*S17),2)</f>
        <v>0</v>
      </c>
      <c r="S17" s="469">
        <v>0</v>
      </c>
      <c r="T17" s="54">
        <f>ROUND((E17*U17),2)</f>
        <v>0</v>
      </c>
      <c r="U17" s="469">
        <v>0</v>
      </c>
    </row>
    <row r="18" spans="1:21" x14ac:dyDescent="0.2">
      <c r="A18" s="55"/>
      <c r="B18" s="465" t="s">
        <v>74</v>
      </c>
      <c r="C18" s="464"/>
      <c r="D18" s="53">
        <f t="shared" si="0"/>
        <v>0</v>
      </c>
      <c r="E18" s="53">
        <f>(D18*(1+$Q$10))*(1+$Q$11)</f>
        <v>0</v>
      </c>
      <c r="F18" s="54">
        <f t="shared" ref="F18:F23" si="1">ROUND((E18*G18),2)</f>
        <v>0</v>
      </c>
      <c r="G18" s="469">
        <v>0</v>
      </c>
      <c r="H18" s="54">
        <f t="shared" ref="H18:H23" si="2">ROUND((E18*I18),2)</f>
        <v>0</v>
      </c>
      <c r="I18" s="469">
        <v>0</v>
      </c>
      <c r="J18" s="54">
        <f t="shared" ref="J18:J23" si="3">ROUND((E18*K18),2)</f>
        <v>0</v>
      </c>
      <c r="K18" s="469">
        <v>0</v>
      </c>
      <c r="L18" s="54">
        <f t="shared" ref="L18:L31" si="4">ROUND((E18*M18),2)</f>
        <v>0</v>
      </c>
      <c r="M18" s="469">
        <v>0</v>
      </c>
      <c r="N18" s="54">
        <f t="shared" ref="N18:N23" si="5">ROUND((E18*O18),2)</f>
        <v>0</v>
      </c>
      <c r="O18" s="469">
        <v>0</v>
      </c>
      <c r="P18" s="54">
        <f>ROUND((((D18*(1+$Q$10))*(1+$Q$12))*Q18),2)</f>
        <v>0</v>
      </c>
      <c r="Q18" s="469">
        <v>0</v>
      </c>
      <c r="R18" s="54">
        <f>ROUND((E18*S18),2)</f>
        <v>0</v>
      </c>
      <c r="S18" s="469">
        <v>0</v>
      </c>
      <c r="T18" s="54">
        <f>ROUND((E18*U18),2)</f>
        <v>0</v>
      </c>
      <c r="U18" s="469">
        <v>0</v>
      </c>
    </row>
    <row r="19" spans="1:21" x14ac:dyDescent="0.2">
      <c r="A19" s="55"/>
      <c r="B19" s="463" t="s">
        <v>769</v>
      </c>
      <c r="C19" s="464"/>
      <c r="D19" s="53">
        <f t="shared" si="0"/>
        <v>0</v>
      </c>
      <c r="E19" s="53">
        <f>(D19*(1+$Q$10))*(1+$Q$11)</f>
        <v>0</v>
      </c>
      <c r="F19" s="54">
        <f t="shared" si="1"/>
        <v>0</v>
      </c>
      <c r="G19" s="469">
        <v>0</v>
      </c>
      <c r="H19" s="54">
        <f t="shared" si="2"/>
        <v>0</v>
      </c>
      <c r="I19" s="469">
        <v>0</v>
      </c>
      <c r="J19" s="54">
        <f t="shared" si="3"/>
        <v>0</v>
      </c>
      <c r="K19" s="469">
        <v>0</v>
      </c>
      <c r="L19" s="54">
        <f t="shared" si="4"/>
        <v>0</v>
      </c>
      <c r="M19" s="469">
        <v>0</v>
      </c>
      <c r="N19" s="54">
        <f t="shared" si="5"/>
        <v>0</v>
      </c>
      <c r="O19" s="469">
        <v>0</v>
      </c>
      <c r="P19" s="54">
        <f t="shared" ref="P19:P29" si="6">ROUND((((D19*(1+$Q$10))*(1+$Q$12))*Q19),2)</f>
        <v>0</v>
      </c>
      <c r="Q19" s="469">
        <v>0</v>
      </c>
      <c r="R19" s="54">
        <f t="shared" ref="R19:R27" si="7">ROUND((E19*S19),2)</f>
        <v>0</v>
      </c>
      <c r="S19" s="469">
        <v>0</v>
      </c>
      <c r="T19" s="54">
        <f t="shared" ref="T19:T27" si="8">ROUND((E19*U19),2)</f>
        <v>0</v>
      </c>
      <c r="U19" s="469">
        <v>0</v>
      </c>
    </row>
    <row r="20" spans="1:21" x14ac:dyDescent="0.2">
      <c r="A20" s="55"/>
      <c r="B20" s="463" t="s">
        <v>770</v>
      </c>
      <c r="C20" s="464"/>
      <c r="D20" s="53">
        <f t="shared" si="0"/>
        <v>0</v>
      </c>
      <c r="E20" s="53">
        <f t="shared" ref="E20:E29" si="9">(D20*(1+$Q$10))*(1+$Q$11)</f>
        <v>0</v>
      </c>
      <c r="F20" s="54">
        <f t="shared" si="1"/>
        <v>0</v>
      </c>
      <c r="G20" s="469">
        <v>0</v>
      </c>
      <c r="H20" s="54">
        <f t="shared" si="2"/>
        <v>0</v>
      </c>
      <c r="I20" s="469">
        <v>0</v>
      </c>
      <c r="J20" s="54">
        <f t="shared" si="3"/>
        <v>0</v>
      </c>
      <c r="K20" s="469">
        <v>0</v>
      </c>
      <c r="L20" s="54">
        <f t="shared" si="4"/>
        <v>0</v>
      </c>
      <c r="M20" s="469">
        <v>0</v>
      </c>
      <c r="N20" s="54">
        <f t="shared" si="5"/>
        <v>0</v>
      </c>
      <c r="O20" s="469">
        <v>0</v>
      </c>
      <c r="P20" s="54">
        <f t="shared" si="6"/>
        <v>0</v>
      </c>
      <c r="Q20" s="469">
        <v>0</v>
      </c>
      <c r="R20" s="54">
        <f t="shared" si="7"/>
        <v>0</v>
      </c>
      <c r="S20" s="469">
        <v>0</v>
      </c>
      <c r="T20" s="54">
        <f t="shared" si="8"/>
        <v>0</v>
      </c>
      <c r="U20" s="469">
        <v>0</v>
      </c>
    </row>
    <row r="21" spans="1:21" x14ac:dyDescent="0.2">
      <c r="A21" s="55"/>
      <c r="B21" s="463" t="s">
        <v>181</v>
      </c>
      <c r="C21" s="464"/>
      <c r="D21" s="53">
        <f t="shared" si="0"/>
        <v>0</v>
      </c>
      <c r="E21" s="53">
        <f t="shared" si="9"/>
        <v>0</v>
      </c>
      <c r="F21" s="54">
        <f t="shared" si="1"/>
        <v>0</v>
      </c>
      <c r="G21" s="469">
        <v>0</v>
      </c>
      <c r="H21" s="54">
        <f t="shared" si="2"/>
        <v>0</v>
      </c>
      <c r="I21" s="469">
        <v>0</v>
      </c>
      <c r="J21" s="54">
        <f t="shared" si="3"/>
        <v>0</v>
      </c>
      <c r="K21" s="469">
        <v>0</v>
      </c>
      <c r="L21" s="54">
        <f t="shared" si="4"/>
        <v>0</v>
      </c>
      <c r="M21" s="469">
        <v>0</v>
      </c>
      <c r="N21" s="54">
        <f t="shared" si="5"/>
        <v>0</v>
      </c>
      <c r="O21" s="469">
        <v>0</v>
      </c>
      <c r="P21" s="54">
        <f t="shared" si="6"/>
        <v>0</v>
      </c>
      <c r="Q21" s="469">
        <v>0</v>
      </c>
      <c r="R21" s="54">
        <f t="shared" si="7"/>
        <v>0</v>
      </c>
      <c r="S21" s="469">
        <v>0</v>
      </c>
      <c r="T21" s="54">
        <f t="shared" si="8"/>
        <v>0</v>
      </c>
      <c r="U21" s="469">
        <v>0</v>
      </c>
    </row>
    <row r="22" spans="1:21" x14ac:dyDescent="0.2">
      <c r="A22" s="55"/>
      <c r="B22" s="465" t="s">
        <v>625</v>
      </c>
      <c r="C22" s="464"/>
      <c r="D22" s="53">
        <f t="shared" si="0"/>
        <v>0</v>
      </c>
      <c r="E22" s="53">
        <f t="shared" si="9"/>
        <v>0</v>
      </c>
      <c r="F22" s="54">
        <f t="shared" si="1"/>
        <v>0</v>
      </c>
      <c r="G22" s="469">
        <v>0</v>
      </c>
      <c r="H22" s="54">
        <f t="shared" si="2"/>
        <v>0</v>
      </c>
      <c r="I22" s="469">
        <v>0</v>
      </c>
      <c r="J22" s="54">
        <f t="shared" si="3"/>
        <v>0</v>
      </c>
      <c r="K22" s="469">
        <v>0</v>
      </c>
      <c r="L22" s="54">
        <f t="shared" si="4"/>
        <v>0</v>
      </c>
      <c r="M22" s="469">
        <v>0</v>
      </c>
      <c r="N22" s="54">
        <f t="shared" si="5"/>
        <v>0</v>
      </c>
      <c r="O22" s="469">
        <v>0</v>
      </c>
      <c r="P22" s="54">
        <f t="shared" si="6"/>
        <v>0</v>
      </c>
      <c r="Q22" s="469">
        <v>0</v>
      </c>
      <c r="R22" s="54">
        <f t="shared" si="7"/>
        <v>0</v>
      </c>
      <c r="S22" s="469">
        <v>0</v>
      </c>
      <c r="T22" s="54">
        <f t="shared" si="8"/>
        <v>0</v>
      </c>
      <c r="U22" s="469">
        <v>0</v>
      </c>
    </row>
    <row r="23" spans="1:21" x14ac:dyDescent="0.2">
      <c r="A23" s="55"/>
      <c r="B23" s="465" t="s">
        <v>183</v>
      </c>
      <c r="C23" s="464"/>
      <c r="D23" s="53">
        <f t="shared" si="0"/>
        <v>0</v>
      </c>
      <c r="E23" s="53">
        <f t="shared" si="9"/>
        <v>0</v>
      </c>
      <c r="F23" s="54">
        <f t="shared" si="1"/>
        <v>0</v>
      </c>
      <c r="G23" s="469">
        <v>0</v>
      </c>
      <c r="H23" s="54">
        <f t="shared" si="2"/>
        <v>0</v>
      </c>
      <c r="I23" s="469">
        <v>0</v>
      </c>
      <c r="J23" s="54">
        <f t="shared" si="3"/>
        <v>0</v>
      </c>
      <c r="K23" s="469">
        <v>0</v>
      </c>
      <c r="L23" s="54">
        <f t="shared" si="4"/>
        <v>0</v>
      </c>
      <c r="M23" s="469">
        <v>0</v>
      </c>
      <c r="N23" s="54">
        <f t="shared" si="5"/>
        <v>0</v>
      </c>
      <c r="O23" s="469">
        <v>0</v>
      </c>
      <c r="P23" s="54">
        <f t="shared" si="6"/>
        <v>0</v>
      </c>
      <c r="Q23" s="469">
        <v>0</v>
      </c>
      <c r="R23" s="54">
        <f t="shared" si="7"/>
        <v>0</v>
      </c>
      <c r="S23" s="469">
        <v>0</v>
      </c>
      <c r="T23" s="54">
        <f t="shared" si="8"/>
        <v>0</v>
      </c>
      <c r="U23" s="469">
        <v>0</v>
      </c>
    </row>
    <row r="24" spans="1:21" x14ac:dyDescent="0.2">
      <c r="A24" s="39"/>
      <c r="B24" s="463" t="s">
        <v>626</v>
      </c>
      <c r="C24" s="464"/>
      <c r="D24" s="53">
        <f t="shared" si="0"/>
        <v>0</v>
      </c>
      <c r="E24" s="53">
        <f t="shared" si="9"/>
        <v>0</v>
      </c>
      <c r="F24" s="54">
        <f t="shared" ref="F24:F29" si="10">ROUND((E24*G24),2)</f>
        <v>0</v>
      </c>
      <c r="G24" s="469">
        <v>0</v>
      </c>
      <c r="H24" s="54">
        <f t="shared" ref="H24:H29" si="11">ROUND((E24*I24),2)</f>
        <v>0</v>
      </c>
      <c r="I24" s="469">
        <v>0</v>
      </c>
      <c r="J24" s="54">
        <f t="shared" ref="J24:J29" si="12">ROUND((E24*K24),2)</f>
        <v>0</v>
      </c>
      <c r="K24" s="469">
        <v>0</v>
      </c>
      <c r="L24" s="54">
        <f t="shared" si="4"/>
        <v>0</v>
      </c>
      <c r="M24" s="469">
        <v>0</v>
      </c>
      <c r="N24" s="54">
        <f t="shared" ref="N24:N29" si="13">ROUND((E24*O24),2)</f>
        <v>0</v>
      </c>
      <c r="O24" s="469">
        <v>0</v>
      </c>
      <c r="P24" s="54">
        <f t="shared" si="6"/>
        <v>0</v>
      </c>
      <c r="Q24" s="469">
        <v>0</v>
      </c>
      <c r="R24" s="54">
        <f t="shared" si="7"/>
        <v>0</v>
      </c>
      <c r="S24" s="469">
        <v>0</v>
      </c>
      <c r="T24" s="54">
        <f t="shared" si="8"/>
        <v>0</v>
      </c>
      <c r="U24" s="469">
        <v>0</v>
      </c>
    </row>
    <row r="25" spans="1:21" x14ac:dyDescent="0.2">
      <c r="A25" s="39"/>
      <c r="B25" s="463" t="s">
        <v>73</v>
      </c>
      <c r="C25" s="464"/>
      <c r="D25" s="53">
        <f t="shared" si="0"/>
        <v>0</v>
      </c>
      <c r="E25" s="53">
        <f t="shared" si="9"/>
        <v>0</v>
      </c>
      <c r="F25" s="54">
        <f t="shared" si="10"/>
        <v>0</v>
      </c>
      <c r="G25" s="469">
        <v>0</v>
      </c>
      <c r="H25" s="54">
        <f t="shared" si="11"/>
        <v>0</v>
      </c>
      <c r="I25" s="469">
        <v>0</v>
      </c>
      <c r="J25" s="54">
        <f t="shared" si="12"/>
        <v>0</v>
      </c>
      <c r="K25" s="469">
        <v>0</v>
      </c>
      <c r="L25" s="54">
        <f t="shared" si="4"/>
        <v>0</v>
      </c>
      <c r="M25" s="469">
        <v>0</v>
      </c>
      <c r="N25" s="54">
        <f t="shared" si="13"/>
        <v>0</v>
      </c>
      <c r="O25" s="469">
        <v>0</v>
      </c>
      <c r="P25" s="54">
        <f t="shared" si="6"/>
        <v>0</v>
      </c>
      <c r="Q25" s="469">
        <v>0</v>
      </c>
      <c r="R25" s="54">
        <f t="shared" si="7"/>
        <v>0</v>
      </c>
      <c r="S25" s="469">
        <v>0</v>
      </c>
      <c r="T25" s="54">
        <f t="shared" si="8"/>
        <v>0</v>
      </c>
      <c r="U25" s="469">
        <v>0</v>
      </c>
    </row>
    <row r="26" spans="1:21" x14ac:dyDescent="0.2">
      <c r="A26" s="39"/>
      <c r="B26" s="463" t="s">
        <v>182</v>
      </c>
      <c r="C26" s="464"/>
      <c r="D26" s="53">
        <f t="shared" si="0"/>
        <v>0</v>
      </c>
      <c r="E26" s="53">
        <f t="shared" si="9"/>
        <v>0</v>
      </c>
      <c r="F26" s="54">
        <f t="shared" si="10"/>
        <v>0</v>
      </c>
      <c r="G26" s="469">
        <v>0</v>
      </c>
      <c r="H26" s="54">
        <f t="shared" si="11"/>
        <v>0</v>
      </c>
      <c r="I26" s="469">
        <v>0</v>
      </c>
      <c r="J26" s="54">
        <f t="shared" si="12"/>
        <v>0</v>
      </c>
      <c r="K26" s="469">
        <v>0</v>
      </c>
      <c r="L26" s="54">
        <f t="shared" si="4"/>
        <v>0</v>
      </c>
      <c r="M26" s="469">
        <v>0</v>
      </c>
      <c r="N26" s="54">
        <f t="shared" si="13"/>
        <v>0</v>
      </c>
      <c r="O26" s="469">
        <v>0</v>
      </c>
      <c r="P26" s="54">
        <f t="shared" si="6"/>
        <v>0</v>
      </c>
      <c r="Q26" s="469">
        <v>0</v>
      </c>
      <c r="R26" s="54">
        <f t="shared" si="7"/>
        <v>0</v>
      </c>
      <c r="S26" s="469">
        <v>0</v>
      </c>
      <c r="T26" s="54">
        <f t="shared" si="8"/>
        <v>0</v>
      </c>
      <c r="U26" s="469">
        <v>0</v>
      </c>
    </row>
    <row r="27" spans="1:21" x14ac:dyDescent="0.2">
      <c r="A27" s="39"/>
      <c r="B27" s="463" t="s">
        <v>180</v>
      </c>
      <c r="C27" s="464"/>
      <c r="D27" s="53">
        <f>C27*(1+$Q$9)</f>
        <v>0</v>
      </c>
      <c r="E27" s="53">
        <f t="shared" si="9"/>
        <v>0</v>
      </c>
      <c r="F27" s="54">
        <f t="shared" si="10"/>
        <v>0</v>
      </c>
      <c r="G27" s="469">
        <v>0</v>
      </c>
      <c r="H27" s="54">
        <f t="shared" si="11"/>
        <v>0</v>
      </c>
      <c r="I27" s="469">
        <v>0</v>
      </c>
      <c r="J27" s="54">
        <f t="shared" si="12"/>
        <v>0</v>
      </c>
      <c r="K27" s="469">
        <v>0</v>
      </c>
      <c r="L27" s="54">
        <f t="shared" si="4"/>
        <v>0</v>
      </c>
      <c r="M27" s="469">
        <v>0</v>
      </c>
      <c r="N27" s="54">
        <f t="shared" si="13"/>
        <v>0</v>
      </c>
      <c r="O27" s="469">
        <v>0</v>
      </c>
      <c r="P27" s="54">
        <f t="shared" si="6"/>
        <v>0</v>
      </c>
      <c r="Q27" s="469">
        <v>0</v>
      </c>
      <c r="R27" s="54">
        <f t="shared" si="7"/>
        <v>0</v>
      </c>
      <c r="S27" s="469">
        <v>0</v>
      </c>
      <c r="T27" s="54">
        <f t="shared" si="8"/>
        <v>0</v>
      </c>
      <c r="U27" s="469">
        <v>0</v>
      </c>
    </row>
    <row r="28" spans="1:21" x14ac:dyDescent="0.2">
      <c r="A28" s="39"/>
      <c r="B28" s="463" t="s">
        <v>186</v>
      </c>
      <c r="C28" s="464"/>
      <c r="D28" s="53">
        <f>C28*(1+$Q$9)</f>
        <v>0</v>
      </c>
      <c r="E28" s="53">
        <f t="shared" si="9"/>
        <v>0</v>
      </c>
      <c r="F28" s="54">
        <f t="shared" si="10"/>
        <v>0</v>
      </c>
      <c r="G28" s="469">
        <v>0</v>
      </c>
      <c r="H28" s="54">
        <f t="shared" si="11"/>
        <v>0</v>
      </c>
      <c r="I28" s="469">
        <v>0</v>
      </c>
      <c r="J28" s="54">
        <f t="shared" si="12"/>
        <v>0</v>
      </c>
      <c r="K28" s="469">
        <v>0</v>
      </c>
      <c r="L28" s="54">
        <f t="shared" si="4"/>
        <v>0</v>
      </c>
      <c r="M28" s="469">
        <v>0</v>
      </c>
      <c r="N28" s="54">
        <f t="shared" si="13"/>
        <v>0</v>
      </c>
      <c r="O28" s="469">
        <v>0</v>
      </c>
      <c r="P28" s="54">
        <f t="shared" si="6"/>
        <v>0</v>
      </c>
      <c r="Q28" s="469">
        <v>0</v>
      </c>
      <c r="R28" s="54">
        <f>ROUND((E28*S28),2)</f>
        <v>0</v>
      </c>
      <c r="S28" s="469">
        <v>0</v>
      </c>
      <c r="T28" s="54">
        <f>ROUND((E28*U28),2)</f>
        <v>0</v>
      </c>
      <c r="U28" s="469">
        <v>0</v>
      </c>
    </row>
    <row r="29" spans="1:21" x14ac:dyDescent="0.2">
      <c r="A29" s="39"/>
      <c r="B29" s="466" t="s">
        <v>187</v>
      </c>
      <c r="C29" s="467"/>
      <c r="D29" s="53">
        <f>C29*(1+$Q$9)</f>
        <v>0</v>
      </c>
      <c r="E29" s="53">
        <f t="shared" si="9"/>
        <v>0</v>
      </c>
      <c r="F29" s="54">
        <f t="shared" si="10"/>
        <v>0</v>
      </c>
      <c r="G29" s="469">
        <v>0</v>
      </c>
      <c r="H29" s="54">
        <f t="shared" si="11"/>
        <v>0</v>
      </c>
      <c r="I29" s="469">
        <v>0</v>
      </c>
      <c r="J29" s="54">
        <f t="shared" si="12"/>
        <v>0</v>
      </c>
      <c r="K29" s="469">
        <v>0</v>
      </c>
      <c r="L29" s="54">
        <f t="shared" si="4"/>
        <v>0</v>
      </c>
      <c r="M29" s="469">
        <v>0</v>
      </c>
      <c r="N29" s="54">
        <f t="shared" si="13"/>
        <v>0</v>
      </c>
      <c r="O29" s="469">
        <v>0</v>
      </c>
      <c r="P29" s="54">
        <f t="shared" si="6"/>
        <v>0</v>
      </c>
      <c r="Q29" s="469">
        <v>0</v>
      </c>
      <c r="R29" s="54">
        <f>ROUND((E29*S29),2)</f>
        <v>0</v>
      </c>
      <c r="S29" s="469">
        <v>0</v>
      </c>
      <c r="T29" s="54">
        <f>ROUND((E29*U29),2)</f>
        <v>0</v>
      </c>
      <c r="U29" s="469">
        <v>0</v>
      </c>
    </row>
    <row r="30" spans="1:21" x14ac:dyDescent="0.2">
      <c r="A30" s="39"/>
      <c r="B30" s="468"/>
      <c r="C30" s="468"/>
      <c r="D30" s="51"/>
      <c r="E30" s="51"/>
      <c r="F30" s="47"/>
      <c r="G30" s="470"/>
      <c r="H30" s="47"/>
      <c r="I30" s="470"/>
      <c r="J30" s="47"/>
      <c r="K30" s="470"/>
      <c r="L30" s="47">
        <f t="shared" si="4"/>
        <v>0</v>
      </c>
      <c r="M30" s="470"/>
      <c r="N30" s="47"/>
      <c r="O30" s="470"/>
      <c r="P30" s="47"/>
      <c r="Q30" s="470"/>
      <c r="R30" s="47"/>
      <c r="S30" s="470"/>
      <c r="T30" s="47"/>
      <c r="U30" s="470"/>
    </row>
    <row r="31" spans="1:21" x14ac:dyDescent="0.2">
      <c r="A31" s="39"/>
      <c r="B31" s="468"/>
      <c r="C31" s="468"/>
      <c r="D31" s="51"/>
      <c r="E31" s="51"/>
      <c r="F31" s="47"/>
      <c r="G31" s="470"/>
      <c r="H31" s="47"/>
      <c r="I31" s="470"/>
      <c r="J31" s="47"/>
      <c r="K31" s="470"/>
      <c r="L31" s="47">
        <f t="shared" si="4"/>
        <v>0</v>
      </c>
      <c r="M31" s="470"/>
      <c r="N31" s="47"/>
      <c r="O31" s="470"/>
      <c r="P31" s="47"/>
      <c r="Q31" s="470"/>
      <c r="R31" s="47"/>
      <c r="S31" s="470"/>
      <c r="T31" s="47"/>
      <c r="U31" s="470"/>
    </row>
    <row r="32" spans="1:21" x14ac:dyDescent="0.2">
      <c r="A32" s="39"/>
      <c r="B32" s="152" t="s">
        <v>134</v>
      </c>
      <c r="C32" s="44"/>
      <c r="D32" s="44"/>
      <c r="E32" s="51"/>
      <c r="F32" s="54">
        <f>SUM(F17:F30)</f>
        <v>0</v>
      </c>
      <c r="G32" s="389">
        <f>SUM(G17:G31)</f>
        <v>0</v>
      </c>
      <c r="H32" s="54">
        <f>SUM(H17:H30)</f>
        <v>0</v>
      </c>
      <c r="I32" s="389">
        <f>SUM(I17:I31)</f>
        <v>0</v>
      </c>
      <c r="J32" s="54">
        <f>SUM(J17:J30)</f>
        <v>0</v>
      </c>
      <c r="K32" s="389">
        <f>SUM(K17:K31)</f>
        <v>0</v>
      </c>
      <c r="L32" s="54">
        <f>SUM(L17:L30)</f>
        <v>0</v>
      </c>
      <c r="M32" s="389">
        <f>SUM(M17:M31)</f>
        <v>0</v>
      </c>
      <c r="N32" s="54">
        <f>SUM(N17:N30)</f>
        <v>0</v>
      </c>
      <c r="O32" s="389">
        <f>SUM(O17:O31)</f>
        <v>0</v>
      </c>
      <c r="P32" s="54">
        <f>SUM(P17:P30)</f>
        <v>0</v>
      </c>
      <c r="Q32" s="389">
        <f>SUM(Q17:Q31)</f>
        <v>0</v>
      </c>
      <c r="R32" s="54">
        <f>SUM(R17:R30)</f>
        <v>0</v>
      </c>
      <c r="S32" s="389">
        <f>SUM(S17:S31)</f>
        <v>0</v>
      </c>
      <c r="T32" s="153">
        <f>SUM(T17:T30)</f>
        <v>0</v>
      </c>
      <c r="U32" s="389">
        <f>SUM(U17:U31)</f>
        <v>0</v>
      </c>
    </row>
    <row r="33" spans="1:21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</row>
    <row r="34" spans="1:21" x14ac:dyDescent="0.2">
      <c r="A34" s="39"/>
      <c r="B34" s="816" t="s">
        <v>136</v>
      </c>
      <c r="C34" s="817"/>
      <c r="D34" s="817"/>
      <c r="E34" s="817"/>
      <c r="F34" s="817"/>
      <c r="G34" s="818"/>
      <c r="H34" s="39"/>
      <c r="I34" s="39"/>
      <c r="J34" s="39"/>
      <c r="K34" s="39"/>
      <c r="L34" s="813" t="s">
        <v>23</v>
      </c>
      <c r="M34" s="814"/>
      <c r="N34" s="814"/>
      <c r="O34" s="815"/>
      <c r="P34" s="39"/>
      <c r="Q34" s="39"/>
      <c r="R34" s="39"/>
      <c r="S34" s="39"/>
      <c r="T34" s="39"/>
      <c r="U34" s="39"/>
    </row>
    <row r="35" spans="1:21" x14ac:dyDescent="0.2">
      <c r="A35" s="39"/>
      <c r="B35" s="347" t="s">
        <v>137</v>
      </c>
      <c r="C35" s="348"/>
      <c r="D35" s="348"/>
      <c r="E35" s="348"/>
      <c r="F35" s="471">
        <v>36</v>
      </c>
      <c r="G35" s="128" t="s">
        <v>8</v>
      </c>
      <c r="H35" s="39"/>
      <c r="I35" s="39"/>
      <c r="J35" s="39"/>
      <c r="K35" s="39"/>
      <c r="L35" s="154"/>
      <c r="M35" s="155"/>
      <c r="N35" s="155"/>
      <c r="O35" s="156"/>
      <c r="P35" s="39"/>
      <c r="Q35" s="39"/>
      <c r="R35" s="39"/>
      <c r="S35" s="39"/>
      <c r="T35" s="39"/>
      <c r="U35" s="39"/>
    </row>
    <row r="36" spans="1:21" x14ac:dyDescent="0.2">
      <c r="A36" s="39"/>
      <c r="B36" s="206" t="s">
        <v>138</v>
      </c>
      <c r="C36" s="50"/>
      <c r="D36" s="50"/>
      <c r="E36" s="50"/>
      <c r="F36" s="471">
        <v>90</v>
      </c>
      <c r="G36" s="255" t="s">
        <v>139</v>
      </c>
      <c r="H36" s="39"/>
      <c r="I36" s="39"/>
      <c r="J36" s="39"/>
      <c r="K36" s="39"/>
      <c r="L36" s="56" t="s">
        <v>0</v>
      </c>
      <c r="M36" s="18"/>
      <c r="N36" s="18"/>
      <c r="O36" s="421">
        <f t="shared" ref="O36:O47" si="14">IF($C$5=1,H61,IF($C$5=2,O61,U61))</f>
        <v>60</v>
      </c>
      <c r="P36" s="39"/>
      <c r="Q36" s="39"/>
      <c r="R36" s="39"/>
      <c r="S36" s="39"/>
      <c r="T36" s="39"/>
      <c r="U36" s="39"/>
    </row>
    <row r="37" spans="1:21" x14ac:dyDescent="0.2">
      <c r="A37" s="39"/>
      <c r="B37" s="206" t="s">
        <v>17</v>
      </c>
      <c r="C37" s="50"/>
      <c r="D37" s="50"/>
      <c r="E37" s="50"/>
      <c r="F37" s="471">
        <v>0.41</v>
      </c>
      <c r="G37" s="255" t="s">
        <v>141</v>
      </c>
      <c r="H37" s="39"/>
      <c r="I37" s="39"/>
      <c r="J37" s="39"/>
      <c r="K37" s="39"/>
      <c r="L37" s="56" t="s">
        <v>24</v>
      </c>
      <c r="M37" s="18"/>
      <c r="N37" s="18"/>
      <c r="O37" s="421">
        <f t="shared" si="14"/>
        <v>200</v>
      </c>
      <c r="P37" s="39"/>
      <c r="Q37" s="39"/>
      <c r="R37" s="39"/>
      <c r="S37" s="39"/>
      <c r="T37" s="39"/>
      <c r="U37" s="39"/>
    </row>
    <row r="38" spans="1:21" x14ac:dyDescent="0.2">
      <c r="A38" s="39"/>
      <c r="B38" s="206" t="s">
        <v>140</v>
      </c>
      <c r="C38" s="50"/>
      <c r="D38" s="50"/>
      <c r="E38" s="50"/>
      <c r="F38" s="471">
        <v>0.54</v>
      </c>
      <c r="G38" s="255" t="s">
        <v>141</v>
      </c>
      <c r="H38" s="39"/>
      <c r="I38" s="39"/>
      <c r="J38" s="39"/>
      <c r="K38" s="39"/>
      <c r="L38" s="56" t="s">
        <v>25</v>
      </c>
      <c r="M38" s="18"/>
      <c r="N38" s="18"/>
      <c r="O38" s="421">
        <f t="shared" si="14"/>
        <v>35</v>
      </c>
      <c r="P38" s="39"/>
      <c r="Q38" s="39"/>
      <c r="R38" s="39"/>
      <c r="S38" s="39"/>
      <c r="T38" s="39"/>
      <c r="U38" s="39"/>
    </row>
    <row r="39" spans="1:21" x14ac:dyDescent="0.2">
      <c r="A39" s="39"/>
      <c r="B39" s="206" t="s">
        <v>451</v>
      </c>
      <c r="C39" s="50"/>
      <c r="D39" s="50"/>
      <c r="E39" s="50"/>
      <c r="F39" s="471">
        <v>100</v>
      </c>
      <c r="G39" s="255" t="s">
        <v>35</v>
      </c>
      <c r="H39" s="39"/>
      <c r="I39" s="39"/>
      <c r="J39" s="39"/>
      <c r="K39" s="39"/>
      <c r="L39" s="56" t="s">
        <v>26</v>
      </c>
      <c r="M39" s="18"/>
      <c r="N39" s="18"/>
      <c r="O39" s="421">
        <f t="shared" si="14"/>
        <v>0.25</v>
      </c>
      <c r="P39" s="39"/>
      <c r="Q39" s="39"/>
      <c r="R39" s="39"/>
      <c r="S39" s="39"/>
      <c r="T39" s="39"/>
      <c r="U39" s="39"/>
    </row>
    <row r="40" spans="1:21" x14ac:dyDescent="0.2">
      <c r="A40" s="39"/>
      <c r="B40" s="206" t="s">
        <v>452</v>
      </c>
      <c r="C40" s="50"/>
      <c r="D40" s="50"/>
      <c r="E40" s="50"/>
      <c r="F40" s="471">
        <v>4.25</v>
      </c>
      <c r="G40" s="255" t="s">
        <v>35</v>
      </c>
      <c r="H40" s="39"/>
      <c r="I40" s="39"/>
      <c r="J40" s="39"/>
      <c r="K40" s="39"/>
      <c r="L40" s="56" t="s">
        <v>27</v>
      </c>
      <c r="M40" s="18"/>
      <c r="N40" s="18"/>
      <c r="O40" s="421">
        <f t="shared" si="14"/>
        <v>25</v>
      </c>
      <c r="P40" s="39"/>
      <c r="Q40" s="39"/>
      <c r="R40" s="39"/>
      <c r="S40" s="39"/>
      <c r="T40" s="39"/>
      <c r="U40" s="39"/>
    </row>
    <row r="41" spans="1:21" x14ac:dyDescent="0.2">
      <c r="A41" s="39"/>
      <c r="B41" s="206" t="s">
        <v>453</v>
      </c>
      <c r="C41" s="50"/>
      <c r="D41" s="50"/>
      <c r="E41" s="50"/>
      <c r="F41" s="471">
        <v>4</v>
      </c>
      <c r="G41" s="255" t="s">
        <v>141</v>
      </c>
      <c r="H41" s="39"/>
      <c r="I41" s="39"/>
      <c r="J41" s="39"/>
      <c r="K41" s="39"/>
      <c r="L41" s="56" t="s">
        <v>28</v>
      </c>
      <c r="M41" s="18"/>
      <c r="N41" s="18"/>
      <c r="O41" s="421">
        <f t="shared" si="14"/>
        <v>20</v>
      </c>
      <c r="P41" s="39"/>
      <c r="Q41" s="39"/>
      <c r="R41" s="39"/>
      <c r="S41" s="39"/>
      <c r="T41" s="39"/>
      <c r="U41" s="39"/>
    </row>
    <row r="42" spans="1:21" x14ac:dyDescent="0.2">
      <c r="A42" s="39"/>
      <c r="B42" s="206" t="s">
        <v>589</v>
      </c>
      <c r="C42" s="50"/>
      <c r="D42" s="50"/>
      <c r="E42" s="50"/>
      <c r="F42" s="471">
        <v>250</v>
      </c>
      <c r="G42" s="255" t="s">
        <v>588</v>
      </c>
      <c r="H42" s="39"/>
      <c r="I42" s="39"/>
      <c r="J42" s="39"/>
      <c r="K42" s="39"/>
      <c r="L42" s="56" t="s">
        <v>29</v>
      </c>
      <c r="M42" s="18"/>
      <c r="N42" s="18"/>
      <c r="O42" s="421">
        <f t="shared" si="14"/>
        <v>10</v>
      </c>
      <c r="P42" s="39"/>
      <c r="Q42" s="39"/>
      <c r="R42" s="39"/>
      <c r="S42" s="39"/>
      <c r="T42" s="39"/>
      <c r="U42" s="39"/>
    </row>
    <row r="43" spans="1:21" x14ac:dyDescent="0.2">
      <c r="A43" s="39"/>
      <c r="B43" s="349" t="s">
        <v>591</v>
      </c>
      <c r="C43" s="50"/>
      <c r="D43" s="50"/>
      <c r="E43" s="50"/>
      <c r="F43" s="472">
        <v>1000</v>
      </c>
      <c r="G43" s="255" t="s">
        <v>588</v>
      </c>
      <c r="H43" s="39"/>
      <c r="I43" s="39"/>
      <c r="J43" s="39"/>
      <c r="K43" s="39"/>
      <c r="L43" s="56" t="s">
        <v>30</v>
      </c>
      <c r="M43" s="18"/>
      <c r="N43" s="18"/>
      <c r="O43" s="421">
        <f t="shared" si="14"/>
        <v>0.25</v>
      </c>
      <c r="P43" s="39"/>
      <c r="Q43" s="39"/>
      <c r="R43" s="39"/>
      <c r="S43" s="39"/>
      <c r="T43" s="39"/>
      <c r="U43" s="39"/>
    </row>
    <row r="44" spans="1:21" x14ac:dyDescent="0.2">
      <c r="A44" s="39"/>
      <c r="B44" s="206" t="s">
        <v>595</v>
      </c>
      <c r="C44" s="50"/>
      <c r="D44" s="50"/>
      <c r="E44" s="50"/>
      <c r="F44" s="473">
        <v>200</v>
      </c>
      <c r="G44" s="255" t="s">
        <v>588</v>
      </c>
      <c r="H44" s="39"/>
      <c r="I44" s="39"/>
      <c r="J44" s="39"/>
      <c r="K44" s="39"/>
      <c r="L44" s="56" t="s">
        <v>31</v>
      </c>
      <c r="M44" s="18"/>
      <c r="N44" s="18"/>
      <c r="O44" s="421">
        <f t="shared" si="14"/>
        <v>115</v>
      </c>
      <c r="P44" s="39"/>
      <c r="Q44" s="39"/>
      <c r="R44" s="39"/>
      <c r="S44" s="39"/>
      <c r="T44" s="39"/>
      <c r="U44" s="39"/>
    </row>
    <row r="45" spans="1:21" x14ac:dyDescent="0.2">
      <c r="A45" s="39"/>
      <c r="B45" s="350" t="s">
        <v>651</v>
      </c>
      <c r="C45" s="40"/>
      <c r="D45" s="40"/>
      <c r="E45" s="419"/>
      <c r="F45" s="471">
        <v>100</v>
      </c>
      <c r="G45" s="125" t="s">
        <v>588</v>
      </c>
      <c r="H45" s="39"/>
      <c r="I45" s="39"/>
      <c r="J45" s="39"/>
      <c r="K45" s="39"/>
      <c r="L45" s="56" t="s">
        <v>42</v>
      </c>
      <c r="M45" s="18"/>
      <c r="N45" s="18"/>
      <c r="O45" s="421">
        <f t="shared" si="14"/>
        <v>400</v>
      </c>
      <c r="P45" s="39"/>
      <c r="Q45" s="39"/>
      <c r="R45" s="39"/>
      <c r="S45" s="39"/>
      <c r="T45" s="39"/>
      <c r="U45" s="39"/>
    </row>
    <row r="46" spans="1:21" x14ac:dyDescent="0.2">
      <c r="A46" s="39"/>
      <c r="B46" s="50"/>
      <c r="C46" s="50"/>
      <c r="D46" s="50"/>
      <c r="E46" s="50"/>
      <c r="F46" s="245"/>
      <c r="G46" s="50"/>
      <c r="H46" s="39"/>
      <c r="I46" s="39"/>
      <c r="J46" s="39"/>
      <c r="K46" s="39"/>
      <c r="L46" s="56" t="s">
        <v>66</v>
      </c>
      <c r="M46" s="18"/>
      <c r="N46" s="18"/>
      <c r="O46" s="421">
        <f t="shared" si="14"/>
        <v>25</v>
      </c>
      <c r="P46" s="39"/>
      <c r="Q46" s="39"/>
      <c r="R46" s="39"/>
      <c r="S46" s="39"/>
      <c r="T46" s="39"/>
      <c r="U46" s="39"/>
    </row>
    <row r="47" spans="1:21" x14ac:dyDescent="0.2">
      <c r="A47" s="39"/>
      <c r="B47" s="50"/>
      <c r="C47" s="50"/>
      <c r="D47" s="50"/>
      <c r="E47" s="50"/>
      <c r="F47" s="50"/>
      <c r="G47" s="50"/>
      <c r="H47" s="39"/>
      <c r="I47" s="39"/>
      <c r="J47" s="39"/>
      <c r="K47" s="39"/>
      <c r="L47" s="27" t="s">
        <v>69</v>
      </c>
      <c r="M47" s="17"/>
      <c r="N47" s="17"/>
      <c r="O47" s="422">
        <f t="shared" si="14"/>
        <v>200</v>
      </c>
      <c r="P47" s="39"/>
      <c r="Q47" s="39"/>
      <c r="R47" s="39"/>
      <c r="S47" s="39"/>
      <c r="T47" s="39"/>
      <c r="U47" s="39"/>
    </row>
    <row r="48" spans="1:21" x14ac:dyDescent="0.2">
      <c r="A48" s="39"/>
      <c r="B48" s="50"/>
      <c r="D48" s="50"/>
      <c r="E48" s="50"/>
      <c r="F48" s="50"/>
      <c r="G48" s="50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</row>
    <row r="49" spans="1:21" x14ac:dyDescent="0.2">
      <c r="A49" s="39"/>
      <c r="B49" s="50"/>
      <c r="C49" s="50"/>
      <c r="D49" s="50"/>
      <c r="E49" s="50"/>
      <c r="F49" s="50"/>
      <c r="G49" s="50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</row>
    <row r="50" spans="1:21" x14ac:dyDescent="0.2">
      <c r="A50" s="39"/>
      <c r="B50" s="50"/>
      <c r="C50" s="50"/>
      <c r="D50" s="50"/>
      <c r="E50" s="50"/>
      <c r="F50" s="50"/>
      <c r="G50" s="50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</row>
    <row r="51" spans="1:21" x14ac:dyDescent="0.2">
      <c r="A51" s="39"/>
      <c r="B51" s="50"/>
      <c r="C51" s="50"/>
      <c r="D51" s="50"/>
      <c r="E51" s="50"/>
      <c r="F51" s="50"/>
      <c r="G51" s="50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</row>
    <row r="52" spans="1:21" x14ac:dyDescent="0.2">
      <c r="A52" s="39"/>
      <c r="B52" s="50"/>
      <c r="C52" s="50"/>
      <c r="D52" s="50"/>
      <c r="E52" s="50"/>
      <c r="F52" s="50"/>
      <c r="G52" s="50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</row>
    <row r="53" spans="1:21" x14ac:dyDescent="0.2">
      <c r="A53" s="39"/>
      <c r="B53" s="50"/>
      <c r="C53" s="50"/>
      <c r="D53" s="50"/>
      <c r="E53" s="50"/>
      <c r="F53" s="50"/>
      <c r="G53" s="50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</row>
    <row r="54" spans="1:21" x14ac:dyDescent="0.2">
      <c r="A54" s="39"/>
      <c r="B54" s="50"/>
      <c r="C54" s="50"/>
      <c r="D54" s="50"/>
      <c r="E54" s="50"/>
      <c r="F54" s="50"/>
      <c r="G54" s="50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</row>
    <row r="55" spans="1:21" x14ac:dyDescent="0.2">
      <c r="A55" s="39"/>
      <c r="B55" s="50"/>
      <c r="C55" s="50"/>
      <c r="D55" s="50"/>
      <c r="E55" s="50"/>
      <c r="F55" s="50"/>
      <c r="G55" s="50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</row>
    <row r="56" spans="1:21" x14ac:dyDescent="0.2">
      <c r="A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</row>
    <row r="57" spans="1:21" x14ac:dyDescent="0.2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</row>
    <row r="58" spans="1:21" x14ac:dyDescent="0.2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</row>
    <row r="59" spans="1:21" ht="13.5" thickBot="1" x14ac:dyDescent="0.25">
      <c r="A59" s="39"/>
      <c r="B59" s="39"/>
      <c r="C59" s="39"/>
      <c r="D59" s="39"/>
      <c r="E59" s="810" t="s">
        <v>172</v>
      </c>
      <c r="F59" s="811"/>
      <c r="G59" s="811"/>
      <c r="H59" s="812"/>
      <c r="I59" s="39"/>
      <c r="J59" s="39"/>
      <c r="K59" s="39"/>
      <c r="L59" s="810" t="s">
        <v>171</v>
      </c>
      <c r="M59" s="811"/>
      <c r="N59" s="811"/>
      <c r="O59" s="812"/>
      <c r="P59" s="39"/>
      <c r="Q59" s="39"/>
      <c r="R59" s="810" t="s">
        <v>170</v>
      </c>
      <c r="S59" s="811"/>
      <c r="T59" s="811"/>
      <c r="U59" s="812"/>
    </row>
    <row r="60" spans="1:21" x14ac:dyDescent="0.2">
      <c r="A60" s="39"/>
      <c r="B60" s="39"/>
      <c r="C60" s="39"/>
      <c r="D60" s="39"/>
      <c r="E60" s="56"/>
      <c r="F60" s="18"/>
      <c r="G60" s="18"/>
      <c r="H60" s="57"/>
      <c r="I60" s="39"/>
      <c r="J60" s="39"/>
      <c r="K60" s="39"/>
      <c r="L60" s="56"/>
      <c r="M60" s="18"/>
      <c r="N60" s="18"/>
      <c r="O60" s="57"/>
      <c r="P60" s="39"/>
      <c r="Q60" s="39"/>
      <c r="R60" s="56"/>
      <c r="S60" s="18"/>
      <c r="T60" s="18"/>
      <c r="U60" s="57"/>
    </row>
    <row r="61" spans="1:21" x14ac:dyDescent="0.2">
      <c r="A61" s="39"/>
      <c r="B61" s="39"/>
      <c r="C61" s="39"/>
      <c r="D61" s="39"/>
      <c r="E61" s="56" t="s">
        <v>0</v>
      </c>
      <c r="F61" s="18"/>
      <c r="G61" s="18"/>
      <c r="H61" s="58">
        <v>70</v>
      </c>
      <c r="I61" s="39"/>
      <c r="J61" s="39"/>
      <c r="K61" s="39"/>
      <c r="L61" s="56" t="s">
        <v>0</v>
      </c>
      <c r="M61" s="18"/>
      <c r="N61" s="18"/>
      <c r="O61" s="58">
        <v>65</v>
      </c>
      <c r="P61" s="39"/>
      <c r="Q61" s="39"/>
      <c r="R61" s="56" t="s">
        <v>0</v>
      </c>
      <c r="S61" s="18"/>
      <c r="T61" s="18"/>
      <c r="U61" s="58">
        <v>60</v>
      </c>
    </row>
    <row r="62" spans="1:21" x14ac:dyDescent="0.2">
      <c r="A62" s="39"/>
      <c r="B62" s="39"/>
      <c r="C62" s="39"/>
      <c r="D62" s="39"/>
      <c r="E62" s="56" t="s">
        <v>24</v>
      </c>
      <c r="F62" s="18"/>
      <c r="G62" s="18"/>
      <c r="H62" s="58">
        <v>200</v>
      </c>
      <c r="I62" s="39"/>
      <c r="J62" s="39"/>
      <c r="K62" s="39"/>
      <c r="L62" s="56" t="s">
        <v>24</v>
      </c>
      <c r="M62" s="18"/>
      <c r="N62" s="18"/>
      <c r="O62" s="58">
        <v>200</v>
      </c>
      <c r="P62" s="39"/>
      <c r="Q62" s="39"/>
      <c r="R62" s="56" t="s">
        <v>24</v>
      </c>
      <c r="S62" s="18"/>
      <c r="T62" s="18"/>
      <c r="U62" s="58">
        <v>200</v>
      </c>
    </row>
    <row r="63" spans="1:21" x14ac:dyDescent="0.2">
      <c r="A63" s="39"/>
      <c r="B63" s="39"/>
      <c r="C63" s="39"/>
      <c r="D63" s="39"/>
      <c r="E63" s="56" t="s">
        <v>25</v>
      </c>
      <c r="F63" s="18"/>
      <c r="G63" s="18"/>
      <c r="H63" s="58">
        <v>35</v>
      </c>
      <c r="I63" s="39"/>
      <c r="J63" s="39"/>
      <c r="K63" s="39"/>
      <c r="L63" s="56" t="s">
        <v>25</v>
      </c>
      <c r="M63" s="18"/>
      <c r="N63" s="18"/>
      <c r="O63" s="58">
        <v>35</v>
      </c>
      <c r="P63" s="39"/>
      <c r="Q63" s="39"/>
      <c r="R63" s="56" t="s">
        <v>25</v>
      </c>
      <c r="S63" s="18"/>
      <c r="T63" s="18"/>
      <c r="U63" s="58">
        <v>35</v>
      </c>
    </row>
    <row r="64" spans="1:21" x14ac:dyDescent="0.2">
      <c r="A64" s="39"/>
      <c r="B64" s="39"/>
      <c r="C64" s="39"/>
      <c r="D64" s="39"/>
      <c r="E64" s="56" t="s">
        <v>26</v>
      </c>
      <c r="F64" s="18"/>
      <c r="G64" s="18"/>
      <c r="H64" s="58">
        <v>0.25</v>
      </c>
      <c r="I64" s="39"/>
      <c r="J64" s="39"/>
      <c r="K64" s="39"/>
      <c r="L64" s="56" t="s">
        <v>26</v>
      </c>
      <c r="M64" s="18"/>
      <c r="N64" s="18"/>
      <c r="O64" s="58">
        <v>0.25</v>
      </c>
      <c r="P64" s="39"/>
      <c r="Q64" s="39"/>
      <c r="R64" s="56" t="s">
        <v>26</v>
      </c>
      <c r="S64" s="18"/>
      <c r="T64" s="18"/>
      <c r="U64" s="58">
        <v>0.25</v>
      </c>
    </row>
    <row r="65" spans="1:21" x14ac:dyDescent="0.2">
      <c r="A65" s="39"/>
      <c r="B65" s="39"/>
      <c r="C65" s="39"/>
      <c r="D65" s="39"/>
      <c r="E65" s="56" t="s">
        <v>27</v>
      </c>
      <c r="F65" s="18"/>
      <c r="G65" s="18"/>
      <c r="H65" s="58">
        <v>20</v>
      </c>
      <c r="I65" s="39"/>
      <c r="J65" s="39"/>
      <c r="K65" s="39"/>
      <c r="L65" s="56" t="s">
        <v>27</v>
      </c>
      <c r="M65" s="18"/>
      <c r="N65" s="18"/>
      <c r="O65" s="58">
        <v>25</v>
      </c>
      <c r="P65" s="39"/>
      <c r="Q65" s="39"/>
      <c r="R65" s="56" t="s">
        <v>27</v>
      </c>
      <c r="S65" s="18"/>
      <c r="T65" s="18"/>
      <c r="U65" s="58">
        <v>25</v>
      </c>
    </row>
    <row r="66" spans="1:21" x14ac:dyDescent="0.2">
      <c r="A66" s="39"/>
      <c r="B66" s="39"/>
      <c r="C66" s="39"/>
      <c r="D66" s="39"/>
      <c r="E66" s="56" t="s">
        <v>28</v>
      </c>
      <c r="F66" s="18"/>
      <c r="G66" s="18"/>
      <c r="H66" s="58">
        <v>20</v>
      </c>
      <c r="I66" s="39"/>
      <c r="J66" s="39"/>
      <c r="K66" s="39"/>
      <c r="L66" s="56" t="s">
        <v>28</v>
      </c>
      <c r="M66" s="18"/>
      <c r="N66" s="18"/>
      <c r="O66" s="58">
        <v>20</v>
      </c>
      <c r="P66" s="39"/>
      <c r="Q66" s="39"/>
      <c r="R66" s="56" t="s">
        <v>28</v>
      </c>
      <c r="S66" s="18"/>
      <c r="T66" s="18"/>
      <c r="U66" s="58">
        <v>20</v>
      </c>
    </row>
    <row r="67" spans="1:21" x14ac:dyDescent="0.2">
      <c r="A67" s="39"/>
      <c r="B67" s="39"/>
      <c r="C67" s="39"/>
      <c r="D67" s="39"/>
      <c r="E67" s="56" t="s">
        <v>29</v>
      </c>
      <c r="F67" s="18"/>
      <c r="G67" s="18"/>
      <c r="H67" s="58">
        <v>10</v>
      </c>
      <c r="I67" s="39"/>
      <c r="J67" s="39"/>
      <c r="K67" s="39"/>
      <c r="L67" s="56" t="s">
        <v>29</v>
      </c>
      <c r="M67" s="18"/>
      <c r="N67" s="18"/>
      <c r="O67" s="58">
        <v>10</v>
      </c>
      <c r="P67" s="39"/>
      <c r="Q67" s="39"/>
      <c r="R67" s="56" t="s">
        <v>29</v>
      </c>
      <c r="S67" s="18"/>
      <c r="T67" s="18"/>
      <c r="U67" s="58">
        <v>10</v>
      </c>
    </row>
    <row r="68" spans="1:21" x14ac:dyDescent="0.2">
      <c r="A68" s="39"/>
      <c r="B68" s="39"/>
      <c r="C68" s="39"/>
      <c r="D68" s="39"/>
      <c r="E68" s="56" t="s">
        <v>30</v>
      </c>
      <c r="F68" s="18"/>
      <c r="G68" s="18"/>
      <c r="H68" s="58">
        <v>0.25</v>
      </c>
      <c r="I68" s="39"/>
      <c r="J68" s="39"/>
      <c r="K68" s="39"/>
      <c r="L68" s="56" t="s">
        <v>30</v>
      </c>
      <c r="M68" s="18"/>
      <c r="N68" s="18"/>
      <c r="O68" s="58">
        <v>0.25</v>
      </c>
      <c r="P68" s="39"/>
      <c r="Q68" s="39"/>
      <c r="R68" s="56" t="s">
        <v>30</v>
      </c>
      <c r="S68" s="18"/>
      <c r="T68" s="18"/>
      <c r="U68" s="58">
        <v>0.25</v>
      </c>
    </row>
    <row r="69" spans="1:21" x14ac:dyDescent="0.2">
      <c r="A69" s="39"/>
      <c r="B69" s="39"/>
      <c r="C69" s="39"/>
      <c r="D69" s="39"/>
      <c r="E69" s="56" t="s">
        <v>31</v>
      </c>
      <c r="F69" s="18"/>
      <c r="G69" s="18"/>
      <c r="H69" s="58">
        <v>115</v>
      </c>
      <c r="I69" s="39"/>
      <c r="J69" s="39"/>
      <c r="K69" s="39"/>
      <c r="L69" s="56" t="s">
        <v>31</v>
      </c>
      <c r="M69" s="18"/>
      <c r="N69" s="18"/>
      <c r="O69" s="58">
        <v>115</v>
      </c>
      <c r="P69" s="39"/>
      <c r="Q69" s="39"/>
      <c r="R69" s="56" t="s">
        <v>31</v>
      </c>
      <c r="S69" s="18"/>
      <c r="T69" s="18"/>
      <c r="U69" s="58">
        <v>115</v>
      </c>
    </row>
    <row r="70" spans="1:21" x14ac:dyDescent="0.2">
      <c r="A70" s="39"/>
      <c r="B70" s="39"/>
      <c r="C70" s="39"/>
      <c r="D70" s="39"/>
      <c r="E70" s="56" t="s">
        <v>42</v>
      </c>
      <c r="F70" s="18"/>
      <c r="G70" s="18"/>
      <c r="H70" s="58">
        <v>400</v>
      </c>
      <c r="I70" s="39"/>
      <c r="J70" s="39"/>
      <c r="K70" s="39"/>
      <c r="L70" s="56" t="s">
        <v>42</v>
      </c>
      <c r="M70" s="18"/>
      <c r="N70" s="18"/>
      <c r="O70" s="58">
        <v>400</v>
      </c>
      <c r="P70" s="39"/>
      <c r="Q70" s="39"/>
      <c r="R70" s="56" t="s">
        <v>42</v>
      </c>
      <c r="S70" s="18"/>
      <c r="T70" s="18"/>
      <c r="U70" s="58">
        <v>400</v>
      </c>
    </row>
    <row r="71" spans="1:21" x14ac:dyDescent="0.2">
      <c r="A71" s="39"/>
      <c r="B71" s="39"/>
      <c r="C71" s="39"/>
      <c r="D71" s="39"/>
      <c r="E71" s="56" t="s">
        <v>66</v>
      </c>
      <c r="F71" s="18"/>
      <c r="G71" s="18"/>
      <c r="H71" s="58">
        <v>25</v>
      </c>
      <c r="I71" s="39"/>
      <c r="J71" s="39"/>
      <c r="K71" s="39"/>
      <c r="L71" s="56" t="s">
        <v>66</v>
      </c>
      <c r="M71" s="18"/>
      <c r="N71" s="18"/>
      <c r="O71" s="58">
        <v>25</v>
      </c>
      <c r="P71" s="39"/>
      <c r="Q71" s="39"/>
      <c r="R71" s="56" t="s">
        <v>66</v>
      </c>
      <c r="S71" s="18"/>
      <c r="T71" s="18"/>
      <c r="U71" s="58">
        <v>25</v>
      </c>
    </row>
    <row r="72" spans="1:21" x14ac:dyDescent="0.2">
      <c r="A72" s="39"/>
      <c r="B72" s="39"/>
      <c r="C72" s="39"/>
      <c r="D72" s="39"/>
      <c r="E72" s="27" t="s">
        <v>69</v>
      </c>
      <c r="F72" s="17"/>
      <c r="G72" s="17"/>
      <c r="H72" s="59">
        <v>200</v>
      </c>
      <c r="I72" s="39"/>
      <c r="J72" s="39"/>
      <c r="K72" s="39"/>
      <c r="L72" s="27" t="s">
        <v>69</v>
      </c>
      <c r="M72" s="17"/>
      <c r="N72" s="17"/>
      <c r="O72" s="59">
        <v>200</v>
      </c>
      <c r="P72" s="39"/>
      <c r="Q72" s="39"/>
      <c r="R72" s="27" t="s">
        <v>69</v>
      </c>
      <c r="S72" s="17"/>
      <c r="T72" s="17"/>
      <c r="U72" s="59">
        <v>200</v>
      </c>
    </row>
    <row r="73" spans="1:21" x14ac:dyDescent="0.2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</row>
    <row r="74" spans="1:21" x14ac:dyDescent="0.2">
      <c r="A74" s="149"/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</row>
    <row r="75" spans="1:21" x14ac:dyDescent="0.2">
      <c r="A75" s="149"/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</row>
    <row r="76" spans="1:21" x14ac:dyDescent="0.2">
      <c r="A76" s="149"/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</row>
    <row r="77" spans="1:21" x14ac:dyDescent="0.2">
      <c r="A77" s="149"/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</row>
    <row r="78" spans="1:21" x14ac:dyDescent="0.2">
      <c r="A78" s="149"/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</row>
    <row r="79" spans="1:21" x14ac:dyDescent="0.2">
      <c r="A79" s="149"/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</row>
    <row r="80" spans="1:21" x14ac:dyDescent="0.2">
      <c r="A80" s="149"/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</row>
    <row r="81" s="149" customFormat="1" x14ac:dyDescent="0.2"/>
    <row r="82" s="149" customFormat="1" x14ac:dyDescent="0.2"/>
    <row r="83" s="149" customFormat="1" x14ac:dyDescent="0.2"/>
    <row r="84" s="149" customFormat="1" x14ac:dyDescent="0.2"/>
    <row r="85" s="149" customFormat="1" x14ac:dyDescent="0.2"/>
    <row r="86" s="149" customFormat="1" x14ac:dyDescent="0.2"/>
    <row r="87" s="149" customFormat="1" x14ac:dyDescent="0.2"/>
    <row r="88" s="149" customFormat="1" x14ac:dyDescent="0.2"/>
    <row r="89" s="149" customFormat="1" x14ac:dyDescent="0.2"/>
    <row r="90" s="149" customFormat="1" x14ac:dyDescent="0.2"/>
    <row r="91" s="149" customFormat="1" x14ac:dyDescent="0.2"/>
    <row r="92" s="149" customFormat="1" x14ac:dyDescent="0.2"/>
    <row r="93" s="149" customFormat="1" x14ac:dyDescent="0.2"/>
    <row r="94" s="149" customFormat="1" x14ac:dyDescent="0.2"/>
    <row r="95" s="149" customFormat="1" x14ac:dyDescent="0.2"/>
    <row r="96" s="149" customFormat="1" x14ac:dyDescent="0.2"/>
    <row r="97" s="149" customFormat="1" x14ac:dyDescent="0.2"/>
    <row r="98" s="149" customFormat="1" x14ac:dyDescent="0.2"/>
    <row r="99" s="149" customFormat="1" x14ac:dyDescent="0.2"/>
    <row r="100" s="149" customFormat="1" x14ac:dyDescent="0.2"/>
    <row r="101" s="149" customFormat="1" x14ac:dyDescent="0.2"/>
    <row r="102" s="149" customFormat="1" x14ac:dyDescent="0.2"/>
    <row r="103" s="149" customFormat="1" x14ac:dyDescent="0.2"/>
    <row r="104" s="149" customFormat="1" x14ac:dyDescent="0.2"/>
    <row r="105" s="149" customFormat="1" x14ac:dyDescent="0.2"/>
    <row r="106" s="149" customFormat="1" x14ac:dyDescent="0.2"/>
    <row r="107" s="149" customFormat="1" x14ac:dyDescent="0.2"/>
    <row r="108" s="149" customFormat="1" x14ac:dyDescent="0.2"/>
    <row r="109" s="149" customFormat="1" x14ac:dyDescent="0.2"/>
    <row r="110" s="149" customFormat="1" x14ac:dyDescent="0.2"/>
    <row r="111" s="149" customFormat="1" x14ac:dyDescent="0.2"/>
    <row r="112" s="149" customFormat="1" x14ac:dyDescent="0.2"/>
    <row r="113" s="149" customFormat="1" x14ac:dyDescent="0.2"/>
    <row r="114" s="149" customFormat="1" x14ac:dyDescent="0.2"/>
    <row r="115" s="149" customFormat="1" x14ac:dyDescent="0.2"/>
    <row r="116" s="149" customFormat="1" x14ac:dyDescent="0.2"/>
    <row r="117" s="149" customFormat="1" x14ac:dyDescent="0.2"/>
    <row r="118" s="149" customFormat="1" x14ac:dyDescent="0.2"/>
    <row r="119" s="149" customFormat="1" x14ac:dyDescent="0.2"/>
    <row r="120" s="149" customFormat="1" x14ac:dyDescent="0.2"/>
    <row r="121" s="149" customFormat="1" x14ac:dyDescent="0.2"/>
    <row r="122" s="149" customFormat="1" x14ac:dyDescent="0.2"/>
    <row r="123" s="149" customFormat="1" x14ac:dyDescent="0.2"/>
    <row r="124" s="149" customFormat="1" x14ac:dyDescent="0.2"/>
    <row r="125" s="149" customFormat="1" x14ac:dyDescent="0.2"/>
    <row r="126" s="149" customFormat="1" x14ac:dyDescent="0.2"/>
    <row r="127" s="149" customFormat="1" x14ac:dyDescent="0.2"/>
    <row r="128" s="149" customFormat="1" x14ac:dyDescent="0.2"/>
    <row r="129" s="149" customFormat="1" x14ac:dyDescent="0.2"/>
    <row r="130" s="149" customFormat="1" x14ac:dyDescent="0.2"/>
    <row r="131" s="149" customFormat="1" x14ac:dyDescent="0.2"/>
    <row r="132" s="149" customFormat="1" x14ac:dyDescent="0.2"/>
    <row r="133" s="149" customFormat="1" x14ac:dyDescent="0.2"/>
    <row r="134" s="149" customFormat="1" x14ac:dyDescent="0.2"/>
    <row r="135" s="149" customFormat="1" x14ac:dyDescent="0.2"/>
    <row r="136" s="149" customFormat="1" x14ac:dyDescent="0.2"/>
    <row r="137" s="149" customFormat="1" x14ac:dyDescent="0.2"/>
    <row r="138" s="149" customFormat="1" x14ac:dyDescent="0.2"/>
    <row r="139" s="149" customFormat="1" x14ac:dyDescent="0.2"/>
    <row r="140" s="149" customFormat="1" x14ac:dyDescent="0.2"/>
    <row r="141" s="149" customFormat="1" x14ac:dyDescent="0.2"/>
    <row r="142" s="149" customFormat="1" x14ac:dyDescent="0.2"/>
    <row r="143" s="149" customFormat="1" x14ac:dyDescent="0.2"/>
    <row r="144" s="149" customFormat="1" x14ac:dyDescent="0.2"/>
  </sheetData>
  <sheetProtection algorithmName="SHA-512" hashValue="iCiz3fWojvMUvmiw4Ty7Fhamk8WBCjcuvAI4PWAOQEF5XgwBZx/1GAitUYD6d/7HeZmkkyvHKHKea3Crt7C2Bw==" saltValue="JCxqlFqaKLyOLIDmIAbl5A==" spinCount="100000" sheet="1" objects="1" scenarios="1" selectLockedCells="1" selectUnlockedCells="1"/>
  <mergeCells count="21">
    <mergeCell ref="F16:G16"/>
    <mergeCell ref="H15:I15"/>
    <mergeCell ref="J15:K15"/>
    <mergeCell ref="L15:M15"/>
    <mergeCell ref="P16:Q16"/>
    <mergeCell ref="T16:U16"/>
    <mergeCell ref="T15:U15"/>
    <mergeCell ref="E59:H59"/>
    <mergeCell ref="R59:U59"/>
    <mergeCell ref="N15:O15"/>
    <mergeCell ref="P15:Q15"/>
    <mergeCell ref="R15:S15"/>
    <mergeCell ref="L59:O59"/>
    <mergeCell ref="L34:O34"/>
    <mergeCell ref="F15:G15"/>
    <mergeCell ref="B34:G34"/>
    <mergeCell ref="R16:S16"/>
    <mergeCell ref="H16:I16"/>
    <mergeCell ref="J16:K16"/>
    <mergeCell ref="L16:M16"/>
    <mergeCell ref="N16:O16"/>
  </mergeCells>
  <phoneticPr fontId="2" type="noConversion"/>
  <conditionalFormatting sqref="G32 I32 K32 M32 O32 Q32 S32 U32">
    <cfRule type="cellIs" dxfId="1" priority="1" stopIfTrue="1" operator="greaterThan">
      <formula>1.001</formula>
    </cfRule>
    <cfRule type="cellIs" dxfId="0" priority="2" stopIfTrue="1" operator="between">
      <formula>0</formula>
      <formula>0.9999</formula>
    </cfRule>
  </conditionalFormatting>
  <pageMargins left="0.25" right="0.5" top="0.75" bottom="0.75" header="0.5" footer="0.5"/>
  <pageSetup paperSize="17" scale="96" orientation="landscape" r:id="rId1"/>
  <headerFooter alignWithMargins="0">
    <oddFooter>&amp;L&amp;Z&amp;F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66818FC8B7624E9F7CFF487DAB0CC5" ma:contentTypeVersion="23" ma:contentTypeDescription="Create a new document." ma:contentTypeScope="" ma:versionID="5924732909c37e71c69c309426317d97">
  <xsd:schema xmlns:xsd="http://www.w3.org/2001/XMLSchema" xmlns:xs="http://www.w3.org/2001/XMLSchema" xmlns:p="http://schemas.microsoft.com/office/2006/metadata/properties" xmlns:ns1="http://schemas.microsoft.com/sharepoint/v3" xmlns:ns2="c05ea767-d3e5-418f-a656-57ee58200211" xmlns:ns3="9c16dc54-5a24-4afd-a61c-664ec7eab416" targetNamespace="http://schemas.microsoft.com/office/2006/metadata/properties" ma:root="true" ma:fieldsID="8c3b7611384866dc973173b43316a2a1" ns1:_="" ns2:_="" ns3:_="">
    <xsd:import namespace="http://schemas.microsoft.com/sharepoint/v3"/>
    <xsd:import namespace="c05ea767-d3e5-418f-a656-57ee58200211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2:Bulliten_x0020_Number"/>
                <xsd:element ref="ns2:Category" minOccurs="0"/>
                <xsd:element ref="ns2:Item_x0020_Number" minOccurs="0"/>
                <xsd:element ref="ns2:County" minOccurs="0"/>
                <xsd:element ref="ns2:Route" minOccurs="0"/>
                <xsd:element ref="ns2:Bulliten_x0020_Number_x003a_Date" minOccurs="0"/>
                <xsd:element ref="ns1:PublishingStartDate" minOccurs="0"/>
                <xsd:element ref="ns1:PublishingExpiration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" ma:internalName="PublishingStartDate" ma:readOnly="false">
      <xsd:simpleType>
        <xsd:restriction base="dms:Unknown"/>
      </xsd:simpleType>
    </xsd:element>
    <xsd:element name="PublishingExpirationDate" ma:index="11" nillable="true" ma:displayName="Scheduling End Date" ma:description="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5ea767-d3e5-418f-a656-57ee58200211" elementFormDefault="qualified">
    <xsd:import namespace="http://schemas.microsoft.com/office/2006/documentManagement/types"/>
    <xsd:import namespace="http://schemas.microsoft.com/office/infopath/2007/PartnerControls"/>
    <xsd:element name="Bulliten_x0020_Number" ma:index="4" ma:displayName="Bulletin Number" ma:list="{07d25d13-96d6-4e30-96fd-6822d9bda839}" ma:internalName="Bulliten_x0020_Number" ma:readOnly="false" ma:showField="Title">
      <xsd:simpleType>
        <xsd:restriction base="dms:Lookup"/>
      </xsd:simpleType>
    </xsd:element>
    <xsd:element name="Category" ma:index="5" nillable="true" ma:displayName="Category" ma:format="Dropdown" ma:internalName="Category" ma:readOnly="false">
      <xsd:simpleType>
        <xsd:restriction base="dms:Choice">
          <xsd:enumeration value="Bulletin"/>
          <xsd:enumeration value="Supporting Document"/>
          <xsd:enumeration value="Questions &amp; Corrections"/>
        </xsd:restriction>
      </xsd:simpleType>
    </xsd:element>
    <xsd:element name="Item_x0020_Number" ma:index="6" nillable="true" ma:displayName="Item Number" ma:internalName="Item_x0020_Number" ma:readOnly="false">
      <xsd:simpleType>
        <xsd:restriction base="dms:Text">
          <xsd:maxLength value="255"/>
        </xsd:restriction>
      </xsd:simpleType>
    </xsd:element>
    <xsd:element name="County" ma:index="7" nillable="true" ma:displayName="County" ma:format="Dropdown" ma:internalName="County" ma:readOnly="false">
      <xsd:simpleType>
        <xsd:restriction base="dms:Choice">
          <xsd:enumeration value="Adair"/>
          <xsd:enumeration value="Allen"/>
          <xsd:enumeration value="Anderson"/>
          <xsd:enumeration value="Ballard"/>
          <xsd:enumeration value="Barren"/>
          <xsd:enumeration value="Bath"/>
          <xsd:enumeration value="Bell"/>
          <xsd:enumeration value="Boone"/>
          <xsd:enumeration value="Bourbon"/>
          <xsd:enumeration value="Boyd"/>
          <xsd:enumeration value="Boyle"/>
          <xsd:enumeration value="Bracken"/>
          <xsd:enumeration value="Breathitt"/>
          <xsd:enumeration value="Breckinridge"/>
          <xsd:enumeration value="Bullitt"/>
          <xsd:enumeration value="Butler"/>
          <xsd:enumeration value="Caldwell"/>
          <xsd:enumeration value="Calloway"/>
          <xsd:enumeration value="Campbell"/>
          <xsd:enumeration value="Carlisle"/>
          <xsd:enumeration value="Carroll"/>
          <xsd:enumeration value="Carter"/>
          <xsd:enumeration value="Casey"/>
          <xsd:enumeration value="Christian"/>
          <xsd:enumeration value="Clark"/>
          <xsd:enumeration value="Clay"/>
          <xsd:enumeration value="Clinton"/>
          <xsd:enumeration value="Crittenden"/>
          <xsd:enumeration value="Cumberland"/>
          <xsd:enumeration value="Daviess"/>
          <xsd:enumeration value="Edmonson"/>
          <xsd:enumeration value="Elliott"/>
          <xsd:enumeration value="Estill"/>
          <xsd:enumeration value="Fayette"/>
          <xsd:enumeration value="Fleming"/>
          <xsd:enumeration value="Floyd"/>
          <xsd:enumeration value="Franklin"/>
          <xsd:enumeration value="Fulton"/>
          <xsd:enumeration value="Gallatin"/>
          <xsd:enumeration value="Garrard"/>
          <xsd:enumeration value="Grant"/>
          <xsd:enumeration value="Graves"/>
          <xsd:enumeration value="Grayson"/>
          <xsd:enumeration value="Green"/>
          <xsd:enumeration value="Greenup"/>
          <xsd:enumeration value="Hancock"/>
          <xsd:enumeration value="Hardin"/>
          <xsd:enumeration value="Harlan"/>
          <xsd:enumeration value="Harrison"/>
          <xsd:enumeration value="Hart"/>
          <xsd:enumeration value="Henderson"/>
          <xsd:enumeration value="Henry"/>
          <xsd:enumeration value="Hickman"/>
          <xsd:enumeration value="Hopkins"/>
          <xsd:enumeration value="Jackson"/>
          <xsd:enumeration value="Jefferson"/>
          <xsd:enumeration value="Jessamine"/>
          <xsd:enumeration value="Johnson"/>
          <xsd:enumeration value="Kenton"/>
          <xsd:enumeration value="Knott"/>
          <xsd:enumeration value="Knox"/>
          <xsd:enumeration value="Larue"/>
          <xsd:enumeration value="Laurel"/>
          <xsd:enumeration value="Lawrence"/>
          <xsd:enumeration value="Lee"/>
          <xsd:enumeration value="Leslie"/>
          <xsd:enumeration value="Letcher"/>
          <xsd:enumeration value="Lewis"/>
          <xsd:enumeration value="Lincoln"/>
          <xsd:enumeration value="Livingston"/>
          <xsd:enumeration value="Logan"/>
          <xsd:enumeration value="Lyon"/>
          <xsd:enumeration value="McCracken"/>
          <xsd:enumeration value="McCreary"/>
          <xsd:enumeration value="McLean"/>
          <xsd:enumeration value="Madison"/>
          <xsd:enumeration value="Magoffin"/>
          <xsd:enumeration value="Marion"/>
          <xsd:enumeration value="Marshall"/>
          <xsd:enumeration value="Martin"/>
          <xsd:enumeration value="Mason"/>
          <xsd:enumeration value="Meade"/>
          <xsd:enumeration value="Menifee"/>
          <xsd:enumeration value="Mercer"/>
          <xsd:enumeration value="Metcalfe"/>
          <xsd:enumeration value="Monroe"/>
          <xsd:enumeration value="Montgomery"/>
          <xsd:enumeration value="Morgan"/>
          <xsd:enumeration value="Muhlenberg"/>
          <xsd:enumeration value="Nelson"/>
          <xsd:enumeration value="Nicholas"/>
          <xsd:enumeration value="Ohio"/>
          <xsd:enumeration value="Oldham"/>
          <xsd:enumeration value="Owen"/>
          <xsd:enumeration value="Owsley"/>
          <xsd:enumeration value="Pendleton"/>
          <xsd:enumeration value="Perry"/>
          <xsd:enumeration value="Pike"/>
          <xsd:enumeration value="Powell"/>
          <xsd:enumeration value="Pulaski"/>
          <xsd:enumeration value="Robertson"/>
          <xsd:enumeration value="Rockcastle"/>
          <xsd:enumeration value="Rowan"/>
          <xsd:enumeration value="Russell"/>
          <xsd:enumeration value="Scott"/>
          <xsd:enumeration value="Shelby"/>
          <xsd:enumeration value="Simpson"/>
          <xsd:enumeration value="Spencer"/>
          <xsd:enumeration value="Taylor"/>
          <xsd:enumeration value="Todd"/>
          <xsd:enumeration value="Trigg"/>
          <xsd:enumeration value="Trimble"/>
          <xsd:enumeration value="Union"/>
          <xsd:enumeration value="Warren"/>
          <xsd:enumeration value="Washington"/>
          <xsd:enumeration value="Wayne"/>
          <xsd:enumeration value="Webster"/>
          <xsd:enumeration value="Whitley"/>
          <xsd:enumeration value="Wolfe"/>
          <xsd:enumeration value="Woodford"/>
          <xsd:enumeration value="Various"/>
          <xsd:enumeration value="Statewide"/>
        </xsd:restriction>
      </xsd:simpleType>
    </xsd:element>
    <xsd:element name="Route" ma:index="8" nillable="true" ma:displayName="Route" ma:internalName="Route" ma:readOnly="false">
      <xsd:simpleType>
        <xsd:restriction base="dms:Text">
          <xsd:maxLength value="255"/>
        </xsd:restriction>
      </xsd:simpleType>
    </xsd:element>
    <xsd:element name="Bulliten_x0020_Number_x003a_Date" ma:index="9" nillable="true" ma:displayName="Bulletin Number:Date" ma:list="{07d25d13-96d6-4e30-96fd-6822d9bda839}" ma:internalName="Bulliten_x0020_Number_x003a_Date" ma:readOnly="true" ma:showField="Date" ma:web="8a5c3597-a910-4d37-8d6c-4344570bbfe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>
  <documentManagement>
    <Category xmlns="c05ea767-d3e5-418f-a656-57ee58200211">Supporting Document</Category>
    <Item_x0020_Number xmlns="c05ea767-d3e5-418f-a656-57ee58200211">Various</Item_x0020_Number>
    <Bulliten_x0020_Number xmlns="c05ea767-d3e5-418f-a656-57ee58200211">279</Bulliten_x0020_Number>
    <County xmlns="c05ea767-d3e5-418f-a656-57ee58200211">Statewide</County>
    <Route xmlns="c05ea767-d3e5-418f-a656-57ee58200211">Statewide Geotechnical Drilling Services</Route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001A24-439F-4CEB-9F29-6D12CDC4A45A}"/>
</file>

<file path=customXml/itemProps2.xml><?xml version="1.0" encoding="utf-8"?>
<ds:datastoreItem xmlns:ds="http://schemas.openxmlformats.org/officeDocument/2006/customXml" ds:itemID="{9A9B62FD-ECF0-4D5A-A8EF-ECB0268D504E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D4EC8CC-F1AC-4161-9655-0F16E24A6E11}">
  <ds:schemaRefs>
    <ds:schemaRef ds:uri="http://purl.org/dc/elements/1.1/"/>
    <ds:schemaRef ds:uri="http://schemas.microsoft.com/office/2006/metadata/properties"/>
    <ds:schemaRef ds:uri="c05ea767-d3e5-418f-a656-57ee58200211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8B08325-3864-40DF-BAD6-A84DC5DD80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66-521</vt:lpstr>
      <vt:lpstr>TC 66-204 page 1</vt:lpstr>
      <vt:lpstr>TC 66-204 page 2</vt:lpstr>
      <vt:lpstr>TC 66-204 page 3</vt:lpstr>
      <vt:lpstr>TC 66-204 page 4</vt:lpstr>
      <vt:lpstr>Reclamation</vt:lpstr>
      <vt:lpstr>TC 66-204 page 5 Add. Items</vt:lpstr>
      <vt:lpstr>TC 66-204 page 6 Add. Items</vt:lpstr>
      <vt:lpstr>Rate Classifications</vt:lpstr>
      <vt:lpstr>Drilling</vt:lpstr>
      <vt:lpstr>Testing</vt:lpstr>
      <vt:lpstr>Engineering</vt:lpstr>
      <vt:lpstr>Additional Items</vt:lpstr>
      <vt:lpstr>Gint Worksheet</vt:lpstr>
      <vt:lpstr>'66-521'!Print_Area</vt:lpstr>
      <vt:lpstr>'Additional Items'!Print_Area</vt:lpstr>
      <vt:lpstr>Drilling!Print_Area</vt:lpstr>
      <vt:lpstr>Engineering!Print_Area</vt:lpstr>
      <vt:lpstr>'Rate Classifications'!Print_Area</vt:lpstr>
      <vt:lpstr>Reclamation!Print_Area</vt:lpstr>
      <vt:lpstr>'TC 66-204 page 1'!Print_Area</vt:lpstr>
      <vt:lpstr>'TC 66-204 page 2'!Print_Area</vt:lpstr>
      <vt:lpstr>'TC 66-204 page 3'!Print_Area</vt:lpstr>
      <vt:lpstr>'TC 66-204 page 4'!Print_Area</vt:lpstr>
      <vt:lpstr>'TC 66-204 page 5 Add. Items'!Print_Area</vt:lpstr>
      <vt:lpstr>'TC 66-204 page 6 Add. Items'!Print_Area</vt:lpstr>
      <vt:lpstr>Testing!Print_Area</vt:lpstr>
    </vt:vector>
  </TitlesOfParts>
  <Company>KYTC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 Pay Estimate Worksheet 2023-2024</dc:title>
  <dc:creator>KYTC</dc:creator>
  <cp:lastModifiedBy>michael.carpenter</cp:lastModifiedBy>
  <cp:lastPrinted>2014-05-15T11:43:26Z</cp:lastPrinted>
  <dcterms:created xsi:type="dcterms:W3CDTF">2008-02-19T13:32:14Z</dcterms:created>
  <dcterms:modified xsi:type="dcterms:W3CDTF">2022-03-04T22:21:33Z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0x0101000066818FC8B7624E9F7CFF487DAB0CC5</vt:lpwstr>
  </property>
</Properties>
</file>